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tousekmi\Desktop\OPT - ALDOT\Training Docs\"/>
    </mc:Choice>
  </mc:AlternateContent>
  <xr:revisionPtr revIDLastSave="0" documentId="13_ncr:1_{F0728EB7-5EF5-4DB6-9DA6-EEA4CA00AC1C}" xr6:coauthVersionLast="47" xr6:coauthVersionMax="47" xr10:uidLastSave="{00000000-0000-0000-0000-000000000000}"/>
  <workbookProtection workbookAlgorithmName="SHA-512" workbookHashValue="xsB+FI/n18004cC8pzPj7HuCxTF//n8Kk1sYFdOE6f+dcWMcEj5eE95O0aGy0FO/kfSCX30oIGpaEqgtsgSAkA==" workbookSaltValue="I/zeZH5b9TyW/GPjZoTTmQ==" workbookSpinCount="100000" lockStructure="1"/>
  <bookViews>
    <workbookView xWindow="28680" yWindow="-120" windowWidth="29040" windowHeight="15840" xr2:uid="{00000000-000D-0000-FFFF-FFFF00000000}"/>
  </bookViews>
  <sheets>
    <sheet name="F-25 Invoice Form" sheetId="17" r:id="rId1"/>
    <sheet name="Agency Profile" sheetId="18" state="hidden" r:id="rId2"/>
    <sheet name="Non Cares Cost Recap" sheetId="5" r:id="rId3"/>
    <sheet name="Special Cost Recap" sheetId="3" r:id="rId4"/>
    <sheet name="Non CARES Original Budget" sheetId="4" state="hidden" r:id="rId5"/>
    <sheet name="Special Original Budget" sheetId="7" state="hidden" r:id="rId6"/>
    <sheet name="Non CARES Budget Revision Form" sheetId="13" r:id="rId7"/>
    <sheet name="Special Budget Revision Form" sheetId="16" state="hidden" r:id="rId8"/>
  </sheets>
  <definedNames>
    <definedName name="_xlnm.Print_Area" localSheetId="2">'Non Cares Cost Recap'!$A$282:$N$349</definedName>
    <definedName name="_xlnm.Print_Area" localSheetId="7">'Special Budget Revision Form'!$A$157:$K$216</definedName>
    <definedName name="_xlnm.Print_Area" localSheetId="3">'Special Cost Recap'!#REF!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7" i="17" l="1"/>
  <c r="W25" i="17"/>
  <c r="B163" i="3"/>
  <c r="W23" i="17"/>
  <c r="W20" i="17"/>
  <c r="W19" i="17"/>
  <c r="W18" i="17"/>
  <c r="W16" i="17"/>
  <c r="S81" i="4" l="1"/>
  <c r="C145" i="3"/>
  <c r="D145" i="3"/>
  <c r="E145" i="3"/>
  <c r="F145" i="3"/>
  <c r="G145" i="3"/>
  <c r="H145" i="3"/>
  <c r="I145" i="3"/>
  <c r="J145" i="3"/>
  <c r="K145" i="3"/>
  <c r="L145" i="3"/>
  <c r="M145" i="3"/>
  <c r="B145" i="3"/>
  <c r="P145" i="3"/>
  <c r="O145" i="3"/>
  <c r="N145" i="3"/>
  <c r="O142" i="3"/>
  <c r="O143" i="3"/>
  <c r="O144" i="3"/>
  <c r="N142" i="3"/>
  <c r="P142" i="3" s="1"/>
  <c r="N143" i="3"/>
  <c r="P143" i="3" s="1"/>
  <c r="N144" i="3"/>
  <c r="P144" i="3" s="1"/>
  <c r="A142" i="3"/>
  <c r="A143" i="3"/>
  <c r="A144" i="3"/>
  <c r="C69" i="3"/>
  <c r="D69" i="3"/>
  <c r="E69" i="3"/>
  <c r="F69" i="3"/>
  <c r="G69" i="3"/>
  <c r="H69" i="3"/>
  <c r="I69" i="3"/>
  <c r="J69" i="3"/>
  <c r="K69" i="3"/>
  <c r="L69" i="3"/>
  <c r="M69" i="3"/>
  <c r="B69" i="3"/>
  <c r="O66" i="3"/>
  <c r="O67" i="3"/>
  <c r="O68" i="3"/>
  <c r="N66" i="3"/>
  <c r="N67" i="3"/>
  <c r="N68" i="3"/>
  <c r="A66" i="3"/>
  <c r="A67" i="3"/>
  <c r="A68" i="3"/>
  <c r="O262" i="5"/>
  <c r="C230" i="5"/>
  <c r="O217" i="5"/>
  <c r="O202" i="5"/>
  <c r="B184" i="5"/>
  <c r="O186" i="5"/>
  <c r="F244" i="7"/>
  <c r="P244" i="7" s="1"/>
  <c r="O271" i="3" s="1"/>
  <c r="F232" i="7"/>
  <c r="P232" i="7" s="1"/>
  <c r="G202" i="16" s="1"/>
  <c r="K202" i="16" s="1"/>
  <c r="F221" i="7"/>
  <c r="P221" i="7" s="1"/>
  <c r="O241" i="3" s="1"/>
  <c r="F210" i="7"/>
  <c r="F199" i="7"/>
  <c r="P199" i="7" s="1"/>
  <c r="G178" i="16" s="1"/>
  <c r="K178" i="16" s="1"/>
  <c r="F188" i="7"/>
  <c r="P188" i="7" s="1"/>
  <c r="G170" i="16" s="1"/>
  <c r="K170" i="16" s="1"/>
  <c r="F177" i="7"/>
  <c r="P177" i="7" s="1"/>
  <c r="G162" i="16" s="1"/>
  <c r="K162" i="16" s="1"/>
  <c r="F239" i="4"/>
  <c r="P239" i="4" s="1"/>
  <c r="O277" i="5" s="1"/>
  <c r="F227" i="4"/>
  <c r="P227" i="4" s="1"/>
  <c r="G204" i="13" s="1"/>
  <c r="K204" i="13" s="1"/>
  <c r="F216" i="4"/>
  <c r="P216" i="4" s="1"/>
  <c r="M22" i="17" s="1"/>
  <c r="F205" i="4"/>
  <c r="F194" i="4"/>
  <c r="P194" i="4" s="1"/>
  <c r="F183" i="4"/>
  <c r="P183" i="4" s="1"/>
  <c r="G172" i="13" s="1"/>
  <c r="K172" i="13" s="1"/>
  <c r="F172" i="4"/>
  <c r="P172" i="4"/>
  <c r="P205" i="4"/>
  <c r="O232" i="5" s="1"/>
  <c r="P210" i="7"/>
  <c r="G186" i="16" s="1"/>
  <c r="K186" i="16" s="1"/>
  <c r="C209" i="16"/>
  <c r="A211" i="16"/>
  <c r="A209" i="16"/>
  <c r="K207" i="16" s="1"/>
  <c r="C200" i="16"/>
  <c r="A202" i="16"/>
  <c r="A200" i="16"/>
  <c r="K198" i="16" s="1"/>
  <c r="C192" i="16"/>
  <c r="A194" i="16"/>
  <c r="A192" i="16"/>
  <c r="G190" i="16" s="1"/>
  <c r="C184" i="16"/>
  <c r="A186" i="16"/>
  <c r="A184" i="16"/>
  <c r="K182" i="16" s="1"/>
  <c r="C176" i="16"/>
  <c r="A178" i="16"/>
  <c r="A176" i="16"/>
  <c r="G174" i="16" s="1"/>
  <c r="C168" i="16"/>
  <c r="A168" i="16"/>
  <c r="K166" i="16" s="1"/>
  <c r="A170" i="16"/>
  <c r="C160" i="16"/>
  <c r="A162" i="16"/>
  <c r="A160" i="16"/>
  <c r="K158" i="16" s="1"/>
  <c r="G207" i="16"/>
  <c r="K174" i="16"/>
  <c r="A213" i="13"/>
  <c r="C211" i="13"/>
  <c r="A211" i="13"/>
  <c r="K209" i="13" s="1"/>
  <c r="C202" i="13"/>
  <c r="A204" i="13"/>
  <c r="A202" i="13"/>
  <c r="K200" i="13" s="1"/>
  <c r="C194" i="13"/>
  <c r="A196" i="13"/>
  <c r="A194" i="13"/>
  <c r="K192" i="13" s="1"/>
  <c r="G192" i="13"/>
  <c r="C186" i="13"/>
  <c r="A188" i="13"/>
  <c r="A186" i="13"/>
  <c r="G184" i="13" s="1"/>
  <c r="A180" i="13"/>
  <c r="C178" i="13"/>
  <c r="A178" i="13"/>
  <c r="G176" i="13" s="1"/>
  <c r="A170" i="13"/>
  <c r="K168" i="13" s="1"/>
  <c r="A172" i="13"/>
  <c r="C170" i="13"/>
  <c r="A164" i="13"/>
  <c r="C162" i="13"/>
  <c r="A162" i="13"/>
  <c r="K160" i="13" s="1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92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11" i="3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11" i="5"/>
  <c r="N79" i="4"/>
  <c r="L79" i="4"/>
  <c r="J79" i="4"/>
  <c r="H79" i="4"/>
  <c r="S79" i="4"/>
  <c r="K147" i="5"/>
  <c r="M147" i="5"/>
  <c r="C147" i="5"/>
  <c r="D147" i="5"/>
  <c r="E147" i="5"/>
  <c r="F147" i="5"/>
  <c r="G147" i="5"/>
  <c r="H147" i="5"/>
  <c r="I147" i="5"/>
  <c r="J147" i="5"/>
  <c r="L147" i="5"/>
  <c r="B147" i="5"/>
  <c r="F79" i="4"/>
  <c r="O144" i="5"/>
  <c r="O145" i="5"/>
  <c r="O146" i="5"/>
  <c r="N144" i="5"/>
  <c r="N145" i="5"/>
  <c r="N146" i="5"/>
  <c r="A144" i="5"/>
  <c r="A145" i="5"/>
  <c r="A146" i="5"/>
  <c r="M69" i="5"/>
  <c r="G69" i="5"/>
  <c r="B69" i="5"/>
  <c r="R37" i="17"/>
  <c r="Q37" i="17"/>
  <c r="O37" i="17"/>
  <c r="C169" i="5"/>
  <c r="B169" i="5"/>
  <c r="M169" i="5"/>
  <c r="M170" i="5" s="1"/>
  <c r="L169" i="5"/>
  <c r="C69" i="5"/>
  <c r="D69" i="5"/>
  <c r="E69" i="5"/>
  <c r="F69" i="5"/>
  <c r="H69" i="5"/>
  <c r="I69" i="5"/>
  <c r="J69" i="5"/>
  <c r="K69" i="5"/>
  <c r="L69" i="5"/>
  <c r="C166" i="3"/>
  <c r="D166" i="3"/>
  <c r="E166" i="3"/>
  <c r="F166" i="3"/>
  <c r="G166" i="3"/>
  <c r="H166" i="3"/>
  <c r="I166" i="3"/>
  <c r="J166" i="3"/>
  <c r="K166" i="3"/>
  <c r="L166" i="3"/>
  <c r="M166" i="3"/>
  <c r="B166" i="3"/>
  <c r="Q244" i="7"/>
  <c r="F238" i="7"/>
  <c r="P237" i="7"/>
  <c r="Q232" i="7"/>
  <c r="F226" i="7"/>
  <c r="P225" i="7"/>
  <c r="Q221" i="7"/>
  <c r="F215" i="7"/>
  <c r="P214" i="7"/>
  <c r="Q210" i="7"/>
  <c r="F204" i="7"/>
  <c r="P203" i="7"/>
  <c r="Q199" i="7"/>
  <c r="F193" i="7"/>
  <c r="P192" i="7"/>
  <c r="Q188" i="7"/>
  <c r="F182" i="7"/>
  <c r="P181" i="7"/>
  <c r="Q177" i="7"/>
  <c r="Q166" i="7"/>
  <c r="F171" i="7"/>
  <c r="P170" i="7"/>
  <c r="P166" i="7"/>
  <c r="F160" i="7"/>
  <c r="P159" i="7"/>
  <c r="Q239" i="4"/>
  <c r="F233" i="4"/>
  <c r="P232" i="4"/>
  <c r="Q227" i="4"/>
  <c r="F221" i="4"/>
  <c r="P220" i="4"/>
  <c r="P209" i="4"/>
  <c r="F210" i="4"/>
  <c r="P198" i="4"/>
  <c r="F199" i="4"/>
  <c r="A242" i="5"/>
  <c r="Q216" i="4"/>
  <c r="Q205" i="4"/>
  <c r="A181" i="5"/>
  <c r="Q194" i="4"/>
  <c r="A212" i="5" s="1"/>
  <c r="F188" i="4"/>
  <c r="P187" i="4"/>
  <c r="Q183" i="4"/>
  <c r="A197" i="5" s="1"/>
  <c r="F177" i="4"/>
  <c r="P176" i="4"/>
  <c r="F155" i="4"/>
  <c r="P154" i="4"/>
  <c r="P165" i="4"/>
  <c r="Q172" i="4"/>
  <c r="F166" i="4"/>
  <c r="P161" i="4"/>
  <c r="N36" i="17"/>
  <c r="N35" i="17"/>
  <c r="P36" i="17"/>
  <c r="P35" i="17"/>
  <c r="C306" i="5"/>
  <c r="D306" i="5"/>
  <c r="E306" i="5"/>
  <c r="F306" i="5"/>
  <c r="G306" i="5"/>
  <c r="H306" i="5"/>
  <c r="I306" i="5"/>
  <c r="J306" i="5"/>
  <c r="K306" i="5"/>
  <c r="L306" i="5"/>
  <c r="M306" i="5"/>
  <c r="B306" i="5"/>
  <c r="C298" i="5"/>
  <c r="D298" i="5"/>
  <c r="E298" i="5"/>
  <c r="F298" i="5"/>
  <c r="G298" i="5"/>
  <c r="H298" i="5"/>
  <c r="I298" i="5"/>
  <c r="J298" i="5"/>
  <c r="K298" i="5"/>
  <c r="L298" i="5"/>
  <c r="M298" i="5"/>
  <c r="B298" i="5"/>
  <c r="K169" i="5"/>
  <c r="D169" i="5"/>
  <c r="E169" i="5"/>
  <c r="F169" i="5"/>
  <c r="G169" i="5"/>
  <c r="H169" i="5"/>
  <c r="I169" i="5"/>
  <c r="J169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94" i="5"/>
  <c r="G140" i="16"/>
  <c r="G141" i="16"/>
  <c r="G142" i="16"/>
  <c r="G71" i="16"/>
  <c r="G70" i="16"/>
  <c r="G69" i="16"/>
  <c r="A3" i="7"/>
  <c r="A133" i="5"/>
  <c r="K34" i="17"/>
  <c r="I34" i="17"/>
  <c r="H34" i="17"/>
  <c r="G34" i="17"/>
  <c r="F34" i="17"/>
  <c r="E34" i="17"/>
  <c r="C34" i="17"/>
  <c r="B34" i="17"/>
  <c r="A34" i="17"/>
  <c r="I33" i="17"/>
  <c r="H33" i="17"/>
  <c r="G33" i="17"/>
  <c r="F33" i="17"/>
  <c r="E33" i="17"/>
  <c r="C33" i="17"/>
  <c r="B33" i="17"/>
  <c r="A33" i="17"/>
  <c r="K33" i="17"/>
  <c r="I32" i="17"/>
  <c r="H32" i="17"/>
  <c r="G32" i="17"/>
  <c r="F32" i="17"/>
  <c r="E32" i="17"/>
  <c r="C32" i="17"/>
  <c r="B32" i="17"/>
  <c r="A32" i="17"/>
  <c r="K32" i="17"/>
  <c r="K31" i="17"/>
  <c r="I31" i="17"/>
  <c r="H31" i="17"/>
  <c r="G31" i="17"/>
  <c r="F31" i="17"/>
  <c r="E31" i="17"/>
  <c r="C31" i="17"/>
  <c r="B31" i="17"/>
  <c r="A31" i="17"/>
  <c r="P28" i="17"/>
  <c r="P29" i="17"/>
  <c r="P30" i="17"/>
  <c r="P31" i="17"/>
  <c r="P32" i="17"/>
  <c r="P33" i="17"/>
  <c r="P34" i="17"/>
  <c r="P16" i="17"/>
  <c r="P17" i="17"/>
  <c r="P18" i="17"/>
  <c r="P19" i="17"/>
  <c r="P20" i="17"/>
  <c r="P21" i="17"/>
  <c r="P22" i="17"/>
  <c r="P23" i="17"/>
  <c r="P24" i="17"/>
  <c r="K30" i="17"/>
  <c r="I30" i="17"/>
  <c r="H30" i="17"/>
  <c r="G30" i="17"/>
  <c r="F30" i="17"/>
  <c r="E30" i="17"/>
  <c r="C30" i="17"/>
  <c r="B30" i="17"/>
  <c r="A30" i="17"/>
  <c r="N26" i="17"/>
  <c r="N27" i="17"/>
  <c r="N28" i="17"/>
  <c r="N29" i="17"/>
  <c r="N30" i="17"/>
  <c r="N31" i="17"/>
  <c r="N32" i="17"/>
  <c r="N33" i="17"/>
  <c r="N34" i="17"/>
  <c r="N17" i="17"/>
  <c r="N18" i="17"/>
  <c r="N19" i="17"/>
  <c r="N20" i="17"/>
  <c r="N21" i="17"/>
  <c r="N22" i="17"/>
  <c r="N23" i="17"/>
  <c r="N24" i="17"/>
  <c r="K29" i="17"/>
  <c r="I29" i="17"/>
  <c r="H29" i="17"/>
  <c r="G29" i="17"/>
  <c r="F29" i="17"/>
  <c r="E29" i="17"/>
  <c r="C29" i="17"/>
  <c r="B29" i="17"/>
  <c r="A29" i="17"/>
  <c r="K28" i="17"/>
  <c r="I28" i="17"/>
  <c r="H28" i="17"/>
  <c r="G28" i="17"/>
  <c r="F28" i="17"/>
  <c r="E28" i="17"/>
  <c r="C28" i="17"/>
  <c r="B28" i="17"/>
  <c r="A28" i="17"/>
  <c r="A251" i="3"/>
  <c r="A266" i="3"/>
  <c r="M269" i="3"/>
  <c r="M270" i="3" s="1"/>
  <c r="M271" i="3" s="1"/>
  <c r="L269" i="3"/>
  <c r="L270" i="3" s="1"/>
  <c r="L271" i="3" s="1"/>
  <c r="K269" i="3"/>
  <c r="K270" i="3" s="1"/>
  <c r="K271" i="3" s="1"/>
  <c r="J269" i="3"/>
  <c r="J270" i="3" s="1"/>
  <c r="J271" i="3" s="1"/>
  <c r="I269" i="3"/>
  <c r="I270" i="3" s="1"/>
  <c r="I271" i="3" s="1"/>
  <c r="H269" i="3"/>
  <c r="H270" i="3" s="1"/>
  <c r="H271" i="3" s="1"/>
  <c r="G269" i="3"/>
  <c r="G270" i="3" s="1"/>
  <c r="G271" i="3" s="1"/>
  <c r="F269" i="3"/>
  <c r="F270" i="3" s="1"/>
  <c r="F271" i="3" s="1"/>
  <c r="E269" i="3"/>
  <c r="E270" i="3" s="1"/>
  <c r="E271" i="3" s="1"/>
  <c r="D269" i="3"/>
  <c r="D270" i="3" s="1"/>
  <c r="D271" i="3" s="1"/>
  <c r="C269" i="3"/>
  <c r="C270" i="3" s="1"/>
  <c r="C271" i="3" s="1"/>
  <c r="B269" i="3"/>
  <c r="N268" i="3"/>
  <c r="A260" i="3"/>
  <c r="M254" i="3"/>
  <c r="M255" i="3" s="1"/>
  <c r="M256" i="3" s="1"/>
  <c r="L254" i="3"/>
  <c r="L255" i="3" s="1"/>
  <c r="L256" i="3" s="1"/>
  <c r="K254" i="3"/>
  <c r="K255" i="3" s="1"/>
  <c r="K256" i="3" s="1"/>
  <c r="J254" i="3"/>
  <c r="J255" i="3" s="1"/>
  <c r="J256" i="3" s="1"/>
  <c r="I254" i="3"/>
  <c r="I255" i="3" s="1"/>
  <c r="I256" i="3" s="1"/>
  <c r="H254" i="3"/>
  <c r="H255" i="3" s="1"/>
  <c r="H256" i="3" s="1"/>
  <c r="G254" i="3"/>
  <c r="G255" i="3" s="1"/>
  <c r="G256" i="3" s="1"/>
  <c r="F254" i="3"/>
  <c r="F255" i="3" s="1"/>
  <c r="F256" i="3" s="1"/>
  <c r="E254" i="3"/>
  <c r="E255" i="3" s="1"/>
  <c r="E256" i="3" s="1"/>
  <c r="D254" i="3"/>
  <c r="D255" i="3" s="1"/>
  <c r="D256" i="3" s="1"/>
  <c r="C254" i="3"/>
  <c r="C255" i="3" s="1"/>
  <c r="C256" i="3" s="1"/>
  <c r="B254" i="3"/>
  <c r="B255" i="3" s="1"/>
  <c r="N253" i="3"/>
  <c r="C239" i="3"/>
  <c r="C240" i="3" s="1"/>
  <c r="C241" i="3" s="1"/>
  <c r="D239" i="3"/>
  <c r="D240" i="3" s="1"/>
  <c r="D241" i="3" s="1"/>
  <c r="E239" i="3"/>
  <c r="E240" i="3" s="1"/>
  <c r="E241" i="3" s="1"/>
  <c r="F239" i="3"/>
  <c r="F240" i="3" s="1"/>
  <c r="F241" i="3" s="1"/>
  <c r="G239" i="3"/>
  <c r="G240" i="3" s="1"/>
  <c r="G241" i="3" s="1"/>
  <c r="H239" i="3"/>
  <c r="H240" i="3" s="1"/>
  <c r="H241" i="3" s="1"/>
  <c r="I239" i="3"/>
  <c r="I240" i="3" s="1"/>
  <c r="I241" i="3" s="1"/>
  <c r="J239" i="3"/>
  <c r="J240" i="3" s="1"/>
  <c r="J241" i="3" s="1"/>
  <c r="K239" i="3"/>
  <c r="K240" i="3" s="1"/>
  <c r="K241" i="3" s="1"/>
  <c r="L239" i="3"/>
  <c r="L240" i="3" s="1"/>
  <c r="L241" i="3" s="1"/>
  <c r="M239" i="3"/>
  <c r="M240" i="3" s="1"/>
  <c r="M241" i="3" s="1"/>
  <c r="B239" i="3"/>
  <c r="B240" i="3" s="1"/>
  <c r="B241" i="3" s="1"/>
  <c r="A245" i="3"/>
  <c r="N238" i="3"/>
  <c r="N223" i="3"/>
  <c r="A236" i="3"/>
  <c r="A230" i="3"/>
  <c r="C224" i="3"/>
  <c r="C225" i="3" s="1"/>
  <c r="D224" i="3"/>
  <c r="D225" i="3" s="1"/>
  <c r="D226" i="3" s="1"/>
  <c r="E224" i="3"/>
  <c r="E225" i="3" s="1"/>
  <c r="E226" i="3" s="1"/>
  <c r="F224" i="3"/>
  <c r="F225" i="3" s="1"/>
  <c r="F226" i="3" s="1"/>
  <c r="G224" i="3"/>
  <c r="G225" i="3" s="1"/>
  <c r="G226" i="3" s="1"/>
  <c r="H224" i="3"/>
  <c r="H225" i="3" s="1"/>
  <c r="H226" i="3" s="1"/>
  <c r="I224" i="3"/>
  <c r="I225" i="3" s="1"/>
  <c r="I226" i="3" s="1"/>
  <c r="J224" i="3"/>
  <c r="J225" i="3" s="1"/>
  <c r="J226" i="3" s="1"/>
  <c r="K224" i="3"/>
  <c r="K225" i="3" s="1"/>
  <c r="K226" i="3" s="1"/>
  <c r="L224" i="3"/>
  <c r="L225" i="3" s="1"/>
  <c r="L226" i="3" s="1"/>
  <c r="M224" i="3"/>
  <c r="M225" i="3" s="1"/>
  <c r="M226" i="3" s="1"/>
  <c r="B224" i="3"/>
  <c r="B225" i="3" s="1"/>
  <c r="B226" i="3" s="1"/>
  <c r="A221" i="3"/>
  <c r="A215" i="3"/>
  <c r="C194" i="3"/>
  <c r="C195" i="3" s="1"/>
  <c r="C196" i="3" s="1"/>
  <c r="D194" i="3"/>
  <c r="D195" i="3" s="1"/>
  <c r="D196" i="3" s="1"/>
  <c r="E194" i="3"/>
  <c r="E195" i="3" s="1"/>
  <c r="E196" i="3" s="1"/>
  <c r="F194" i="3"/>
  <c r="F195" i="3" s="1"/>
  <c r="F196" i="3" s="1"/>
  <c r="G194" i="3"/>
  <c r="G195" i="3" s="1"/>
  <c r="G196" i="3" s="1"/>
  <c r="H194" i="3"/>
  <c r="H195" i="3" s="1"/>
  <c r="H196" i="3" s="1"/>
  <c r="I194" i="3"/>
  <c r="J194" i="3"/>
  <c r="J195" i="3" s="1"/>
  <c r="J196" i="3" s="1"/>
  <c r="K194" i="3"/>
  <c r="K195" i="3" s="1"/>
  <c r="K196" i="3" s="1"/>
  <c r="L194" i="3"/>
  <c r="L195" i="3" s="1"/>
  <c r="L196" i="3" s="1"/>
  <c r="M194" i="3"/>
  <c r="M195" i="3" s="1"/>
  <c r="M196" i="3" s="1"/>
  <c r="B194" i="3"/>
  <c r="B195" i="3" s="1"/>
  <c r="B196" i="3" s="1"/>
  <c r="C209" i="3"/>
  <c r="C210" i="3" s="1"/>
  <c r="D209" i="3"/>
  <c r="D210" i="3" s="1"/>
  <c r="D211" i="3" s="1"/>
  <c r="E209" i="3"/>
  <c r="E210" i="3" s="1"/>
  <c r="E211" i="3" s="1"/>
  <c r="F209" i="3"/>
  <c r="F210" i="3" s="1"/>
  <c r="F211" i="3" s="1"/>
  <c r="G209" i="3"/>
  <c r="G210" i="3" s="1"/>
  <c r="G211" i="3" s="1"/>
  <c r="H209" i="3"/>
  <c r="H210" i="3" s="1"/>
  <c r="H211" i="3" s="1"/>
  <c r="I209" i="3"/>
  <c r="I210" i="3" s="1"/>
  <c r="I211" i="3" s="1"/>
  <c r="J209" i="3"/>
  <c r="J210" i="3" s="1"/>
  <c r="J211" i="3" s="1"/>
  <c r="K209" i="3"/>
  <c r="K210" i="3" s="1"/>
  <c r="K211" i="3" s="1"/>
  <c r="L209" i="3"/>
  <c r="L210" i="3" s="1"/>
  <c r="L211" i="3" s="1"/>
  <c r="M209" i="3"/>
  <c r="M210" i="3" s="1"/>
  <c r="M211" i="3" s="1"/>
  <c r="B209" i="3"/>
  <c r="B210" i="3" s="1"/>
  <c r="B211" i="3" s="1"/>
  <c r="A206" i="3"/>
  <c r="A200" i="3"/>
  <c r="F43" i="4"/>
  <c r="F23" i="4"/>
  <c r="P23" i="4" s="1"/>
  <c r="G16" i="13" s="1"/>
  <c r="A191" i="3"/>
  <c r="A185" i="3"/>
  <c r="A176" i="3"/>
  <c r="A171" i="3"/>
  <c r="A158" i="3"/>
  <c r="N208" i="3"/>
  <c r="I195" i="3"/>
  <c r="I196" i="3" s="1"/>
  <c r="N193" i="3"/>
  <c r="B244" i="7"/>
  <c r="A264" i="3" s="1"/>
  <c r="B232" i="7"/>
  <c r="A249" i="3" s="1"/>
  <c r="B221" i="7"/>
  <c r="A234" i="3" s="1"/>
  <c r="B210" i="7"/>
  <c r="A219" i="3" s="1"/>
  <c r="B199" i="7"/>
  <c r="A204" i="3" s="1"/>
  <c r="K24" i="17"/>
  <c r="H24" i="17"/>
  <c r="I24" i="17"/>
  <c r="G24" i="17"/>
  <c r="F24" i="17"/>
  <c r="E24" i="17"/>
  <c r="C24" i="17"/>
  <c r="B24" i="17"/>
  <c r="A24" i="17"/>
  <c r="I21" i="17"/>
  <c r="H21" i="17"/>
  <c r="G21" i="17"/>
  <c r="C21" i="17"/>
  <c r="B21" i="17"/>
  <c r="K21" i="17"/>
  <c r="F21" i="17"/>
  <c r="E21" i="17"/>
  <c r="A21" i="17"/>
  <c r="K20" i="17"/>
  <c r="P146" i="5" l="1"/>
  <c r="O181" i="3"/>
  <c r="P68" i="3"/>
  <c r="P66" i="3"/>
  <c r="O69" i="3"/>
  <c r="P67" i="3"/>
  <c r="O256" i="3"/>
  <c r="O226" i="3"/>
  <c r="O211" i="3"/>
  <c r="O196" i="3"/>
  <c r="P145" i="5"/>
  <c r="P144" i="5"/>
  <c r="O247" i="5"/>
  <c r="M34" i="17"/>
  <c r="G211" i="16"/>
  <c r="K211" i="16" s="1"/>
  <c r="A235" i="3"/>
  <c r="G194" i="16"/>
  <c r="K194" i="16" s="1"/>
  <c r="A205" i="3"/>
  <c r="A220" i="3"/>
  <c r="A175" i="3"/>
  <c r="A271" i="5"/>
  <c r="G164" i="13"/>
  <c r="K164" i="13" s="1"/>
  <c r="G196" i="13"/>
  <c r="K196" i="13" s="1"/>
  <c r="M20" i="17"/>
  <c r="G180" i="13"/>
  <c r="K180" i="13" s="1"/>
  <c r="G213" i="13"/>
  <c r="K213" i="13" s="1"/>
  <c r="K190" i="16"/>
  <c r="K184" i="13"/>
  <c r="G198" i="16"/>
  <c r="G182" i="16"/>
  <c r="G166" i="16"/>
  <c r="G158" i="16"/>
  <c r="I158" i="16"/>
  <c r="I166" i="16"/>
  <c r="I174" i="16"/>
  <c r="I182" i="16"/>
  <c r="I190" i="16"/>
  <c r="I198" i="16"/>
  <c r="I207" i="16"/>
  <c r="G209" i="13"/>
  <c r="I209" i="13"/>
  <c r="G200" i="13"/>
  <c r="I200" i="13"/>
  <c r="I192" i="13"/>
  <c r="M21" i="17"/>
  <c r="G188" i="13"/>
  <c r="K188" i="13" s="1"/>
  <c r="I184" i="13"/>
  <c r="I176" i="13"/>
  <c r="K176" i="13"/>
  <c r="G168" i="13"/>
  <c r="I168" i="13"/>
  <c r="G160" i="13"/>
  <c r="I160" i="13"/>
  <c r="A250" i="3"/>
  <c r="M33" i="17"/>
  <c r="A265" i="3"/>
  <c r="M29" i="17"/>
  <c r="A190" i="3"/>
  <c r="M24" i="17"/>
  <c r="N306" i="5"/>
  <c r="N169" i="5"/>
  <c r="M32" i="17"/>
  <c r="M31" i="17"/>
  <c r="M30" i="17"/>
  <c r="M28" i="17"/>
  <c r="N269" i="3"/>
  <c r="B270" i="3"/>
  <c r="B271" i="3" s="1"/>
  <c r="N271" i="3" s="1"/>
  <c r="P271" i="3" s="1"/>
  <c r="N255" i="3"/>
  <c r="B256" i="3"/>
  <c r="N254" i="3"/>
  <c r="N241" i="3"/>
  <c r="P241" i="3" s="1"/>
  <c r="N240" i="3"/>
  <c r="N194" i="3"/>
  <c r="N209" i="3"/>
  <c r="N239" i="3"/>
  <c r="N225" i="3"/>
  <c r="C226" i="3"/>
  <c r="N226" i="3" s="1"/>
  <c r="N196" i="3"/>
  <c r="C211" i="3"/>
  <c r="N211" i="3" s="1"/>
  <c r="N210" i="3"/>
  <c r="N224" i="3"/>
  <c r="N195" i="3"/>
  <c r="A272" i="5"/>
  <c r="A266" i="5"/>
  <c r="M275" i="5"/>
  <c r="M276" i="5" s="1"/>
  <c r="M277" i="5" s="1"/>
  <c r="L275" i="5"/>
  <c r="L276" i="5" s="1"/>
  <c r="L277" i="5" s="1"/>
  <c r="K275" i="5"/>
  <c r="K276" i="5" s="1"/>
  <c r="K277" i="5" s="1"/>
  <c r="J275" i="5"/>
  <c r="J276" i="5" s="1"/>
  <c r="J277" i="5" s="1"/>
  <c r="I275" i="5"/>
  <c r="I276" i="5" s="1"/>
  <c r="I277" i="5" s="1"/>
  <c r="H275" i="5"/>
  <c r="H276" i="5" s="1"/>
  <c r="H277" i="5" s="1"/>
  <c r="G275" i="5"/>
  <c r="G276" i="5" s="1"/>
  <c r="G277" i="5" s="1"/>
  <c r="F275" i="5"/>
  <c r="F276" i="5" s="1"/>
  <c r="F277" i="5" s="1"/>
  <c r="E275" i="5"/>
  <c r="E276" i="5" s="1"/>
  <c r="E277" i="5" s="1"/>
  <c r="D275" i="5"/>
  <c r="D276" i="5" s="1"/>
  <c r="D277" i="5" s="1"/>
  <c r="C275" i="5"/>
  <c r="C276" i="5" s="1"/>
  <c r="C277" i="5" s="1"/>
  <c r="B275" i="5"/>
  <c r="B276" i="5" s="1"/>
  <c r="B277" i="5" s="1"/>
  <c r="N274" i="5"/>
  <c r="A257" i="5"/>
  <c r="A256" i="5"/>
  <c r="A251" i="5"/>
  <c r="M260" i="5"/>
  <c r="M261" i="5" s="1"/>
  <c r="M262" i="5" s="1"/>
  <c r="L260" i="5"/>
  <c r="L261" i="5" s="1"/>
  <c r="L262" i="5" s="1"/>
  <c r="K260" i="5"/>
  <c r="K261" i="5" s="1"/>
  <c r="K262" i="5" s="1"/>
  <c r="J260" i="5"/>
  <c r="J261" i="5" s="1"/>
  <c r="J262" i="5" s="1"/>
  <c r="I260" i="5"/>
  <c r="I261" i="5" s="1"/>
  <c r="I262" i="5" s="1"/>
  <c r="H260" i="5"/>
  <c r="H261" i="5" s="1"/>
  <c r="H262" i="5" s="1"/>
  <c r="G260" i="5"/>
  <c r="G261" i="5" s="1"/>
  <c r="G262" i="5" s="1"/>
  <c r="F260" i="5"/>
  <c r="F261" i="5" s="1"/>
  <c r="F262" i="5" s="1"/>
  <c r="E260" i="5"/>
  <c r="E261" i="5" s="1"/>
  <c r="E262" i="5" s="1"/>
  <c r="D260" i="5"/>
  <c r="D261" i="5" s="1"/>
  <c r="D262" i="5" s="1"/>
  <c r="C260" i="5"/>
  <c r="C261" i="5" s="1"/>
  <c r="C262" i="5" s="1"/>
  <c r="B260" i="5"/>
  <c r="B261" i="5" s="1"/>
  <c r="N259" i="5"/>
  <c r="A241" i="5"/>
  <c r="A236" i="5"/>
  <c r="M245" i="5"/>
  <c r="M246" i="5" s="1"/>
  <c r="M247" i="5" s="1"/>
  <c r="L245" i="5"/>
  <c r="L246" i="5" s="1"/>
  <c r="L247" i="5" s="1"/>
  <c r="K245" i="5"/>
  <c r="K246" i="5" s="1"/>
  <c r="K247" i="5" s="1"/>
  <c r="J245" i="5"/>
  <c r="J246" i="5" s="1"/>
  <c r="J247" i="5" s="1"/>
  <c r="I245" i="5"/>
  <c r="I246" i="5" s="1"/>
  <c r="I247" i="5" s="1"/>
  <c r="H245" i="5"/>
  <c r="H246" i="5" s="1"/>
  <c r="H247" i="5" s="1"/>
  <c r="G245" i="5"/>
  <c r="G246" i="5" s="1"/>
  <c r="G247" i="5" s="1"/>
  <c r="F245" i="5"/>
  <c r="F246" i="5" s="1"/>
  <c r="F247" i="5" s="1"/>
  <c r="E245" i="5"/>
  <c r="E246" i="5" s="1"/>
  <c r="E247" i="5" s="1"/>
  <c r="D245" i="5"/>
  <c r="D246" i="5" s="1"/>
  <c r="D247" i="5" s="1"/>
  <c r="C245" i="5"/>
  <c r="C246" i="5" s="1"/>
  <c r="C247" i="5" s="1"/>
  <c r="B245" i="5"/>
  <c r="B246" i="5" s="1"/>
  <c r="N244" i="5"/>
  <c r="A221" i="5"/>
  <c r="A226" i="5"/>
  <c r="A227" i="5"/>
  <c r="M230" i="5"/>
  <c r="M231" i="5" s="1"/>
  <c r="M232" i="5" s="1"/>
  <c r="L230" i="5"/>
  <c r="L231" i="5" s="1"/>
  <c r="L232" i="5" s="1"/>
  <c r="K230" i="5"/>
  <c r="K231" i="5" s="1"/>
  <c r="K232" i="5" s="1"/>
  <c r="J230" i="5"/>
  <c r="J231" i="5" s="1"/>
  <c r="J232" i="5" s="1"/>
  <c r="I230" i="5"/>
  <c r="I231" i="5" s="1"/>
  <c r="I232" i="5" s="1"/>
  <c r="H230" i="5"/>
  <c r="H231" i="5" s="1"/>
  <c r="H232" i="5" s="1"/>
  <c r="G230" i="5"/>
  <c r="G231" i="5" s="1"/>
  <c r="G232" i="5" s="1"/>
  <c r="F230" i="5"/>
  <c r="F231" i="5" s="1"/>
  <c r="F232" i="5" s="1"/>
  <c r="E230" i="5"/>
  <c r="E231" i="5" s="1"/>
  <c r="E232" i="5" s="1"/>
  <c r="D230" i="5"/>
  <c r="D231" i="5" s="1"/>
  <c r="D232" i="5" s="1"/>
  <c r="C231" i="5"/>
  <c r="C232" i="5" s="1"/>
  <c r="B230" i="5"/>
  <c r="B231" i="5" s="1"/>
  <c r="N229" i="5"/>
  <c r="B205" i="4"/>
  <c r="A210" i="5" s="1"/>
  <c r="A211" i="5"/>
  <c r="A206" i="5"/>
  <c r="A191" i="5"/>
  <c r="M215" i="5"/>
  <c r="M216" i="5" s="1"/>
  <c r="M217" i="5" s="1"/>
  <c r="L215" i="5"/>
  <c r="L216" i="5" s="1"/>
  <c r="L217" i="5" s="1"/>
  <c r="K215" i="5"/>
  <c r="K216" i="5" s="1"/>
  <c r="K217" i="5" s="1"/>
  <c r="J215" i="5"/>
  <c r="J216" i="5" s="1"/>
  <c r="J217" i="5" s="1"/>
  <c r="I215" i="5"/>
  <c r="I216" i="5" s="1"/>
  <c r="I217" i="5" s="1"/>
  <c r="H215" i="5"/>
  <c r="H216" i="5" s="1"/>
  <c r="H217" i="5" s="1"/>
  <c r="G215" i="5"/>
  <c r="G216" i="5" s="1"/>
  <c r="G217" i="5" s="1"/>
  <c r="F215" i="5"/>
  <c r="F216" i="5" s="1"/>
  <c r="F217" i="5" s="1"/>
  <c r="E215" i="5"/>
  <c r="E216" i="5" s="1"/>
  <c r="E217" i="5" s="1"/>
  <c r="D215" i="5"/>
  <c r="D216" i="5" s="1"/>
  <c r="D217" i="5" s="1"/>
  <c r="C215" i="5"/>
  <c r="C216" i="5" s="1"/>
  <c r="C217" i="5" s="1"/>
  <c r="B215" i="5"/>
  <c r="N214" i="5"/>
  <c r="B200" i="5"/>
  <c r="B201" i="5" s="1"/>
  <c r="C200" i="5"/>
  <c r="C201" i="5" s="1"/>
  <c r="C202" i="5" s="1"/>
  <c r="D200" i="5"/>
  <c r="D201" i="5" s="1"/>
  <c r="D202" i="5" s="1"/>
  <c r="E200" i="5"/>
  <c r="E201" i="5" s="1"/>
  <c r="E202" i="5" s="1"/>
  <c r="F200" i="5"/>
  <c r="F201" i="5" s="1"/>
  <c r="F202" i="5" s="1"/>
  <c r="G200" i="5"/>
  <c r="G201" i="5" s="1"/>
  <c r="G202" i="5" s="1"/>
  <c r="H200" i="5"/>
  <c r="H201" i="5" s="1"/>
  <c r="H202" i="5" s="1"/>
  <c r="I200" i="5"/>
  <c r="I201" i="5" s="1"/>
  <c r="I202" i="5" s="1"/>
  <c r="J200" i="5"/>
  <c r="J201" i="5" s="1"/>
  <c r="J202" i="5" s="1"/>
  <c r="K200" i="5"/>
  <c r="K201" i="5" s="1"/>
  <c r="K202" i="5" s="1"/>
  <c r="L200" i="5"/>
  <c r="L201" i="5" s="1"/>
  <c r="L202" i="5" s="1"/>
  <c r="M200" i="5"/>
  <c r="M201" i="5" s="1"/>
  <c r="M202" i="5" s="1"/>
  <c r="A196" i="5"/>
  <c r="C184" i="5"/>
  <c r="C185" i="5" s="1"/>
  <c r="D184" i="5"/>
  <c r="E184" i="5"/>
  <c r="F184" i="5"/>
  <c r="G184" i="5"/>
  <c r="H184" i="5"/>
  <c r="I184" i="5"/>
  <c r="J184" i="5"/>
  <c r="K184" i="5"/>
  <c r="L184" i="5"/>
  <c r="M184" i="5"/>
  <c r="B185" i="5"/>
  <c r="A180" i="5"/>
  <c r="B239" i="4"/>
  <c r="A270" i="5" s="1"/>
  <c r="Q161" i="4"/>
  <c r="A161" i="5" s="1"/>
  <c r="B194" i="4"/>
  <c r="N199" i="5"/>
  <c r="L170" i="5"/>
  <c r="K170" i="5"/>
  <c r="J170" i="5"/>
  <c r="I170" i="5"/>
  <c r="H170" i="5"/>
  <c r="G170" i="5"/>
  <c r="F170" i="5"/>
  <c r="E170" i="5"/>
  <c r="D170" i="5"/>
  <c r="C170" i="5"/>
  <c r="B170" i="5"/>
  <c r="N168" i="5"/>
  <c r="N167" i="5"/>
  <c r="N166" i="5"/>
  <c r="N165" i="5"/>
  <c r="C19" i="7"/>
  <c r="A6" i="3" s="1"/>
  <c r="C5" i="4"/>
  <c r="A174" i="5" s="1"/>
  <c r="P226" i="3" l="1"/>
  <c r="P211" i="3"/>
  <c r="P196" i="3"/>
  <c r="I335" i="5"/>
  <c r="B335" i="5"/>
  <c r="A250" i="5"/>
  <c r="A265" i="5"/>
  <c r="A220" i="5"/>
  <c r="A205" i="5"/>
  <c r="A235" i="5"/>
  <c r="C335" i="5"/>
  <c r="K335" i="5"/>
  <c r="H335" i="5"/>
  <c r="G335" i="5"/>
  <c r="F335" i="5"/>
  <c r="M335" i="5"/>
  <c r="E335" i="5"/>
  <c r="L335" i="5"/>
  <c r="D335" i="5"/>
  <c r="J335" i="5"/>
  <c r="N270" i="3"/>
  <c r="N256" i="3"/>
  <c r="P256" i="3" s="1"/>
  <c r="A225" i="5"/>
  <c r="N275" i="5"/>
  <c r="N277" i="5"/>
  <c r="P277" i="5" s="1"/>
  <c r="N276" i="5"/>
  <c r="B262" i="5"/>
  <c r="N262" i="5" s="1"/>
  <c r="P262" i="5" s="1"/>
  <c r="N261" i="5"/>
  <c r="N260" i="5"/>
  <c r="B247" i="5"/>
  <c r="N247" i="5" s="1"/>
  <c r="P247" i="5" s="1"/>
  <c r="N246" i="5"/>
  <c r="N245" i="5"/>
  <c r="B232" i="5"/>
  <c r="N232" i="5" s="1"/>
  <c r="P232" i="5" s="1"/>
  <c r="N231" i="5"/>
  <c r="N230" i="5"/>
  <c r="N215" i="5"/>
  <c r="B216" i="5"/>
  <c r="B217" i="5" s="1"/>
  <c r="N217" i="5" s="1"/>
  <c r="P217" i="5" s="1"/>
  <c r="N184" i="5"/>
  <c r="A158" i="5"/>
  <c r="A190" i="5"/>
  <c r="A282" i="5"/>
  <c r="N201" i="5"/>
  <c r="B202" i="5"/>
  <c r="N202" i="5" s="1"/>
  <c r="P202" i="5" s="1"/>
  <c r="N200" i="5"/>
  <c r="N170" i="5"/>
  <c r="I23" i="17"/>
  <c r="H23" i="17"/>
  <c r="G23" i="17"/>
  <c r="C23" i="17"/>
  <c r="B23" i="17"/>
  <c r="M23" i="17"/>
  <c r="K23" i="17"/>
  <c r="F23" i="17"/>
  <c r="E23" i="17"/>
  <c r="A23" i="17"/>
  <c r="I22" i="17"/>
  <c r="H22" i="17"/>
  <c r="G22" i="17"/>
  <c r="C22" i="17"/>
  <c r="B22" i="17"/>
  <c r="K22" i="17"/>
  <c r="F22" i="17"/>
  <c r="E22" i="17"/>
  <c r="A22" i="17"/>
  <c r="B227" i="4"/>
  <c r="A255" i="5" s="1"/>
  <c r="B216" i="4"/>
  <c r="A240" i="5" s="1"/>
  <c r="I20" i="17"/>
  <c r="H20" i="17"/>
  <c r="G20" i="17"/>
  <c r="C20" i="17"/>
  <c r="B20" i="17"/>
  <c r="F20" i="17"/>
  <c r="E20" i="17"/>
  <c r="A20" i="17"/>
  <c r="M19" i="17"/>
  <c r="I19" i="17"/>
  <c r="H19" i="17"/>
  <c r="G19" i="17"/>
  <c r="C19" i="17"/>
  <c r="B19" i="17"/>
  <c r="K19" i="17"/>
  <c r="F19" i="17"/>
  <c r="E19" i="17"/>
  <c r="A19" i="17"/>
  <c r="M18" i="17"/>
  <c r="I18" i="17"/>
  <c r="H18" i="17"/>
  <c r="G18" i="17"/>
  <c r="C18" i="17"/>
  <c r="K18" i="17"/>
  <c r="F18" i="17"/>
  <c r="E18" i="17"/>
  <c r="B18" i="17"/>
  <c r="A18" i="17"/>
  <c r="B188" i="7"/>
  <c r="A189" i="3" s="1"/>
  <c r="B177" i="7"/>
  <c r="A174" i="3" s="1"/>
  <c r="B183" i="4"/>
  <c r="A195" i="5" s="1"/>
  <c r="B172" i="4"/>
  <c r="A179" i="5" s="1"/>
  <c r="B161" i="4"/>
  <c r="A162" i="5" s="1"/>
  <c r="N335" i="5" l="1"/>
  <c r="N216" i="5"/>
  <c r="A175" i="5"/>
  <c r="M185" i="5"/>
  <c r="M186" i="5" s="1"/>
  <c r="L185" i="5"/>
  <c r="L186" i="5" s="1"/>
  <c r="K185" i="5"/>
  <c r="K186" i="5" s="1"/>
  <c r="J185" i="5"/>
  <c r="J186" i="5" s="1"/>
  <c r="I185" i="5"/>
  <c r="I186" i="5" s="1"/>
  <c r="H185" i="5"/>
  <c r="H186" i="5" s="1"/>
  <c r="G185" i="5"/>
  <c r="G186" i="5" s="1"/>
  <c r="F185" i="5"/>
  <c r="F186" i="5" s="1"/>
  <c r="E185" i="5"/>
  <c r="E186" i="5" s="1"/>
  <c r="D185" i="5"/>
  <c r="D186" i="5" s="1"/>
  <c r="C186" i="5"/>
  <c r="N183" i="5"/>
  <c r="P101" i="7"/>
  <c r="G91" i="16" s="1"/>
  <c r="K91" i="16" s="1"/>
  <c r="P102" i="7"/>
  <c r="G92" i="16" s="1"/>
  <c r="P103" i="7"/>
  <c r="G93" i="16" s="1"/>
  <c r="P104" i="7"/>
  <c r="G94" i="16" s="1"/>
  <c r="P105" i="7"/>
  <c r="G95" i="16" s="1"/>
  <c r="K95" i="16" s="1"/>
  <c r="P106" i="7"/>
  <c r="G96" i="16" s="1"/>
  <c r="K96" i="16" s="1"/>
  <c r="P107" i="7"/>
  <c r="G97" i="16" s="1"/>
  <c r="K97" i="16" s="1"/>
  <c r="P108" i="7"/>
  <c r="G98" i="16" s="1"/>
  <c r="K98" i="16" s="1"/>
  <c r="P109" i="7"/>
  <c r="G99" i="16" s="1"/>
  <c r="K99" i="16" s="1"/>
  <c r="P110" i="7"/>
  <c r="G100" i="16" s="1"/>
  <c r="P111" i="7"/>
  <c r="G101" i="16" s="1"/>
  <c r="K101" i="16" s="1"/>
  <c r="P112" i="7"/>
  <c r="G102" i="16" s="1"/>
  <c r="K102" i="16" s="1"/>
  <c r="P113" i="7"/>
  <c r="G103" i="16" s="1"/>
  <c r="K103" i="16" s="1"/>
  <c r="P114" i="7"/>
  <c r="G104" i="16" s="1"/>
  <c r="K104" i="16" s="1"/>
  <c r="P115" i="7"/>
  <c r="G105" i="16" s="1"/>
  <c r="K105" i="16" s="1"/>
  <c r="P116" i="7"/>
  <c r="G106" i="16" s="1"/>
  <c r="K106" i="16" s="1"/>
  <c r="P117" i="7"/>
  <c r="G107" i="16" s="1"/>
  <c r="K107" i="16" s="1"/>
  <c r="P118" i="7"/>
  <c r="G108" i="16" s="1"/>
  <c r="P119" i="7"/>
  <c r="G109" i="16" s="1"/>
  <c r="K109" i="16" s="1"/>
  <c r="P120" i="7"/>
  <c r="G110" i="16" s="1"/>
  <c r="K110" i="16" s="1"/>
  <c r="P121" i="7"/>
  <c r="G111" i="16" s="1"/>
  <c r="K111" i="16" s="1"/>
  <c r="P122" i="7"/>
  <c r="G112" i="16" s="1"/>
  <c r="K112" i="16" s="1"/>
  <c r="P123" i="7"/>
  <c r="G113" i="16" s="1"/>
  <c r="K113" i="16" s="1"/>
  <c r="P124" i="7"/>
  <c r="G114" i="16" s="1"/>
  <c r="K114" i="16" s="1"/>
  <c r="P125" i="7"/>
  <c r="G115" i="16" s="1"/>
  <c r="K115" i="16" s="1"/>
  <c r="P126" i="7"/>
  <c r="G116" i="16" s="1"/>
  <c r="P127" i="7"/>
  <c r="G117" i="16" s="1"/>
  <c r="K117" i="16" s="1"/>
  <c r="P128" i="7"/>
  <c r="G118" i="16" s="1"/>
  <c r="P129" i="7"/>
  <c r="G119" i="16" s="1"/>
  <c r="K119" i="16" s="1"/>
  <c r="P130" i="7"/>
  <c r="G120" i="16" s="1"/>
  <c r="K120" i="16" s="1"/>
  <c r="P131" i="7"/>
  <c r="G121" i="16" s="1"/>
  <c r="K121" i="16" s="1"/>
  <c r="P132" i="7"/>
  <c r="G122" i="16" s="1"/>
  <c r="K122" i="16" s="1"/>
  <c r="P133" i="7"/>
  <c r="G123" i="16" s="1"/>
  <c r="K123" i="16" s="1"/>
  <c r="P134" i="7"/>
  <c r="G124" i="16" s="1"/>
  <c r="P135" i="7"/>
  <c r="G125" i="16" s="1"/>
  <c r="K125" i="16" s="1"/>
  <c r="P136" i="7"/>
  <c r="G126" i="16" s="1"/>
  <c r="P137" i="7"/>
  <c r="G127" i="16" s="1"/>
  <c r="K127" i="16" s="1"/>
  <c r="P138" i="7"/>
  <c r="G128" i="16" s="1"/>
  <c r="K128" i="16" s="1"/>
  <c r="P139" i="7"/>
  <c r="G129" i="16" s="1"/>
  <c r="K129" i="16" s="1"/>
  <c r="P140" i="7"/>
  <c r="G130" i="16" s="1"/>
  <c r="K130" i="16" s="1"/>
  <c r="P141" i="7"/>
  <c r="G131" i="16" s="1"/>
  <c r="K131" i="16" s="1"/>
  <c r="P142" i="7"/>
  <c r="G132" i="16" s="1"/>
  <c r="P143" i="7"/>
  <c r="G133" i="16" s="1"/>
  <c r="K133" i="16" s="1"/>
  <c r="P144" i="7"/>
  <c r="G134" i="16" s="1"/>
  <c r="K134" i="16" s="1"/>
  <c r="P145" i="7"/>
  <c r="G135" i="16" s="1"/>
  <c r="K135" i="16" s="1"/>
  <c r="P146" i="7"/>
  <c r="G136" i="16" s="1"/>
  <c r="K136" i="16" s="1"/>
  <c r="P147" i="7"/>
  <c r="G137" i="16" s="1"/>
  <c r="K137" i="16" s="1"/>
  <c r="P148" i="7"/>
  <c r="G138" i="16" s="1"/>
  <c r="K138" i="16" s="1"/>
  <c r="P149" i="7"/>
  <c r="G139" i="16" s="1"/>
  <c r="K139" i="16" s="1"/>
  <c r="P43" i="7"/>
  <c r="G36" i="16" s="1"/>
  <c r="P21" i="7"/>
  <c r="G14" i="16" s="1"/>
  <c r="P100" i="7"/>
  <c r="G90" i="16" s="1"/>
  <c r="K92" i="16"/>
  <c r="K93" i="16"/>
  <c r="K94" i="16"/>
  <c r="K100" i="16"/>
  <c r="K108" i="16"/>
  <c r="K116" i="16"/>
  <c r="K118" i="16"/>
  <c r="K124" i="16"/>
  <c r="K126" i="16"/>
  <c r="K132" i="16"/>
  <c r="K140" i="16"/>
  <c r="K141" i="16"/>
  <c r="K142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K36" i="16"/>
  <c r="K69" i="16"/>
  <c r="K70" i="16"/>
  <c r="K71" i="16"/>
  <c r="A65" i="16"/>
  <c r="A66" i="16"/>
  <c r="A67" i="16"/>
  <c r="A68" i="16"/>
  <c r="A69" i="16"/>
  <c r="A70" i="16"/>
  <c r="A71" i="16"/>
  <c r="A63" i="16"/>
  <c r="A64" i="16"/>
  <c r="A59" i="16"/>
  <c r="A60" i="16"/>
  <c r="A61" i="16"/>
  <c r="A62" i="16"/>
  <c r="A50" i="16"/>
  <c r="A51" i="16"/>
  <c r="A52" i="16"/>
  <c r="A53" i="16"/>
  <c r="A54" i="16"/>
  <c r="A55" i="16"/>
  <c r="A56" i="16"/>
  <c r="A57" i="16"/>
  <c r="A58" i="16"/>
  <c r="A41" i="16"/>
  <c r="A42" i="16"/>
  <c r="A43" i="16"/>
  <c r="A44" i="16"/>
  <c r="A45" i="16"/>
  <c r="A46" i="16"/>
  <c r="A47" i="16"/>
  <c r="A48" i="16"/>
  <c r="A49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C288" i="5"/>
  <c r="D288" i="5"/>
  <c r="E288" i="5"/>
  <c r="F288" i="5"/>
  <c r="G288" i="5"/>
  <c r="H288" i="5"/>
  <c r="I288" i="5"/>
  <c r="J288" i="5"/>
  <c r="K288" i="5"/>
  <c r="L288" i="5"/>
  <c r="M288" i="5"/>
  <c r="B288" i="5"/>
  <c r="L79" i="7"/>
  <c r="N79" i="7"/>
  <c r="J79" i="7"/>
  <c r="H79" i="7"/>
  <c r="F79" i="7"/>
  <c r="R81" i="7" s="1"/>
  <c r="N153" i="7"/>
  <c r="L153" i="7"/>
  <c r="J153" i="7"/>
  <c r="H153" i="7"/>
  <c r="F153" i="7"/>
  <c r="A2" i="13"/>
  <c r="I145" i="13"/>
  <c r="P144" i="4"/>
  <c r="G142" i="13" s="1"/>
  <c r="K142" i="13" s="1"/>
  <c r="P145" i="4"/>
  <c r="G143" i="13" s="1"/>
  <c r="K143" i="13" s="1"/>
  <c r="P146" i="4"/>
  <c r="G144" i="13" s="1"/>
  <c r="K144" i="13" s="1"/>
  <c r="N147" i="4"/>
  <c r="L147" i="4"/>
  <c r="J147" i="4"/>
  <c r="H147" i="4"/>
  <c r="F147" i="4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K16" i="13"/>
  <c r="A62" i="13"/>
  <c r="A63" i="13"/>
  <c r="A64" i="13"/>
  <c r="A65" i="13"/>
  <c r="A66" i="13"/>
  <c r="A67" i="13"/>
  <c r="A68" i="13"/>
  <c r="A51" i="13"/>
  <c r="A52" i="13"/>
  <c r="A53" i="13"/>
  <c r="A54" i="13"/>
  <c r="A55" i="13"/>
  <c r="A56" i="13"/>
  <c r="A57" i="13"/>
  <c r="A58" i="13"/>
  <c r="A59" i="13"/>
  <c r="A60" i="13"/>
  <c r="A61" i="13"/>
  <c r="A47" i="13"/>
  <c r="A48" i="13"/>
  <c r="A49" i="13"/>
  <c r="A50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C19" i="4"/>
  <c r="A6" i="5" s="1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4" i="5"/>
  <c r="A135" i="5"/>
  <c r="A136" i="5"/>
  <c r="A137" i="5"/>
  <c r="A138" i="5"/>
  <c r="A139" i="5"/>
  <c r="A140" i="5"/>
  <c r="A141" i="5"/>
  <c r="A142" i="5"/>
  <c r="A143" i="5"/>
  <c r="V3" i="17"/>
  <c r="S149" i="4" l="1"/>
  <c r="S147" i="4"/>
  <c r="B186" i="5"/>
  <c r="N186" i="5" s="1"/>
  <c r="P186" i="5" s="1"/>
  <c r="N185" i="5"/>
  <c r="N66" i="5"/>
  <c r="N67" i="5"/>
  <c r="N68" i="5"/>
  <c r="A66" i="5"/>
  <c r="A67" i="5"/>
  <c r="A68" i="5"/>
  <c r="P76" i="4"/>
  <c r="P77" i="4"/>
  <c r="G70" i="13" s="1"/>
  <c r="K70" i="13" s="1"/>
  <c r="P78" i="4"/>
  <c r="G71" i="13" s="1"/>
  <c r="K71" i="13" s="1"/>
  <c r="P75" i="4"/>
  <c r="G68" i="13" s="1"/>
  <c r="K68" i="13" s="1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P44" i="5" s="1"/>
  <c r="N45" i="5"/>
  <c r="N46" i="5"/>
  <c r="N47" i="5"/>
  <c r="N48" i="5"/>
  <c r="N49" i="5"/>
  <c r="N50" i="5"/>
  <c r="N51" i="5"/>
  <c r="N52" i="5"/>
  <c r="N53" i="5"/>
  <c r="P53" i="5" s="1"/>
  <c r="N54" i="5"/>
  <c r="N55" i="5"/>
  <c r="N56" i="5"/>
  <c r="N57" i="5"/>
  <c r="N58" i="5"/>
  <c r="N59" i="5"/>
  <c r="N60" i="5"/>
  <c r="N61" i="5"/>
  <c r="N62" i="5"/>
  <c r="N63" i="5"/>
  <c r="N64" i="5"/>
  <c r="N65" i="5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A61" i="5"/>
  <c r="A62" i="5"/>
  <c r="A63" i="5"/>
  <c r="A64" i="5"/>
  <c r="A65" i="5"/>
  <c r="A51" i="5"/>
  <c r="A52" i="5"/>
  <c r="A53" i="5"/>
  <c r="A54" i="5"/>
  <c r="A55" i="5"/>
  <c r="A56" i="5"/>
  <c r="A57" i="5"/>
  <c r="A58" i="5"/>
  <c r="A59" i="5"/>
  <c r="A60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N138" i="5"/>
  <c r="N147" i="5" s="1"/>
  <c r="N139" i="5"/>
  <c r="N140" i="5"/>
  <c r="N141" i="5"/>
  <c r="N142" i="5"/>
  <c r="N143" i="5"/>
  <c r="P25" i="17"/>
  <c r="P26" i="17"/>
  <c r="P27" i="17"/>
  <c r="N16" i="17"/>
  <c r="G69" i="13" l="1"/>
  <c r="K69" i="13" s="1"/>
  <c r="O69" i="5"/>
  <c r="O137" i="5"/>
  <c r="G135" i="13"/>
  <c r="K135" i="13" s="1"/>
  <c r="O129" i="5"/>
  <c r="P129" i="5" s="1"/>
  <c r="G127" i="13"/>
  <c r="K127" i="13" s="1"/>
  <c r="O121" i="5"/>
  <c r="P121" i="5" s="1"/>
  <c r="G119" i="13"/>
  <c r="K119" i="13" s="1"/>
  <c r="O113" i="5"/>
  <c r="P113" i="5" s="1"/>
  <c r="G111" i="13"/>
  <c r="K111" i="13" s="1"/>
  <c r="O112" i="5"/>
  <c r="G110" i="13"/>
  <c r="K110" i="13" s="1"/>
  <c r="O143" i="5"/>
  <c r="P143" i="5" s="1"/>
  <c r="G141" i="13"/>
  <c r="K141" i="13" s="1"/>
  <c r="O135" i="5"/>
  <c r="P135" i="5" s="1"/>
  <c r="G133" i="13"/>
  <c r="K133" i="13" s="1"/>
  <c r="O127" i="5"/>
  <c r="P127" i="5" s="1"/>
  <c r="G125" i="13"/>
  <c r="K125" i="13" s="1"/>
  <c r="O119" i="5"/>
  <c r="G117" i="13"/>
  <c r="K117" i="13" s="1"/>
  <c r="O111" i="5"/>
  <c r="P111" i="5" s="1"/>
  <c r="G109" i="13"/>
  <c r="K109" i="13" s="1"/>
  <c r="O142" i="5"/>
  <c r="P142" i="5" s="1"/>
  <c r="G140" i="13"/>
  <c r="K140" i="13" s="1"/>
  <c r="O134" i="5"/>
  <c r="P134" i="5" s="1"/>
  <c r="G132" i="13"/>
  <c r="K132" i="13" s="1"/>
  <c r="O126" i="5"/>
  <c r="G124" i="13"/>
  <c r="K124" i="13" s="1"/>
  <c r="O118" i="5"/>
  <c r="P118" i="5" s="1"/>
  <c r="G116" i="13"/>
  <c r="K116" i="13" s="1"/>
  <c r="O110" i="5"/>
  <c r="P110" i="5" s="1"/>
  <c r="G108" i="13"/>
  <c r="K108" i="13" s="1"/>
  <c r="O136" i="5"/>
  <c r="P136" i="5" s="1"/>
  <c r="G134" i="13"/>
  <c r="K134" i="13" s="1"/>
  <c r="O141" i="5"/>
  <c r="G139" i="13"/>
  <c r="K139" i="13" s="1"/>
  <c r="O133" i="5"/>
  <c r="P133" i="5" s="1"/>
  <c r="G131" i="13"/>
  <c r="K131" i="13" s="1"/>
  <c r="O125" i="5"/>
  <c r="P125" i="5" s="1"/>
  <c r="G123" i="13"/>
  <c r="K123" i="13" s="1"/>
  <c r="O117" i="5"/>
  <c r="P117" i="5" s="1"/>
  <c r="G115" i="13"/>
  <c r="K115" i="13" s="1"/>
  <c r="O109" i="5"/>
  <c r="G107" i="13"/>
  <c r="K107" i="13" s="1"/>
  <c r="O140" i="5"/>
  <c r="P140" i="5" s="1"/>
  <c r="G138" i="13"/>
  <c r="K138" i="13" s="1"/>
  <c r="O132" i="5"/>
  <c r="P132" i="5" s="1"/>
  <c r="G130" i="13"/>
  <c r="K130" i="13" s="1"/>
  <c r="O124" i="5"/>
  <c r="P124" i="5" s="1"/>
  <c r="G122" i="13"/>
  <c r="K122" i="13" s="1"/>
  <c r="O116" i="5"/>
  <c r="G114" i="13"/>
  <c r="K114" i="13" s="1"/>
  <c r="O128" i="5"/>
  <c r="P128" i="5" s="1"/>
  <c r="G126" i="13"/>
  <c r="K126" i="13" s="1"/>
  <c r="O139" i="5"/>
  <c r="P139" i="5" s="1"/>
  <c r="G137" i="13"/>
  <c r="K137" i="13" s="1"/>
  <c r="O131" i="5"/>
  <c r="P131" i="5" s="1"/>
  <c r="G129" i="13"/>
  <c r="K129" i="13" s="1"/>
  <c r="O123" i="5"/>
  <c r="G121" i="13"/>
  <c r="K121" i="13" s="1"/>
  <c r="O115" i="5"/>
  <c r="P115" i="5" s="1"/>
  <c r="G113" i="13"/>
  <c r="K113" i="13" s="1"/>
  <c r="O120" i="5"/>
  <c r="P120" i="5" s="1"/>
  <c r="G118" i="13"/>
  <c r="K118" i="13" s="1"/>
  <c r="O138" i="5"/>
  <c r="P138" i="5" s="1"/>
  <c r="G136" i="13"/>
  <c r="K136" i="13" s="1"/>
  <c r="O130" i="5"/>
  <c r="G128" i="13"/>
  <c r="K128" i="13" s="1"/>
  <c r="O122" i="5"/>
  <c r="P122" i="5" s="1"/>
  <c r="G120" i="13"/>
  <c r="K120" i="13" s="1"/>
  <c r="O114" i="5"/>
  <c r="P114" i="5" s="1"/>
  <c r="G112" i="13"/>
  <c r="K112" i="13" s="1"/>
  <c r="M15" i="17"/>
  <c r="P66" i="5"/>
  <c r="P68" i="5"/>
  <c r="P67" i="5"/>
  <c r="P29" i="5"/>
  <c r="P137" i="5"/>
  <c r="P46" i="5"/>
  <c r="P36" i="5"/>
  <c r="P28" i="5"/>
  <c r="P20" i="5"/>
  <c r="P49" i="5"/>
  <c r="P30" i="5"/>
  <c r="P22" i="5"/>
  <c r="P54" i="5"/>
  <c r="P126" i="5"/>
  <c r="P45" i="5"/>
  <c r="P62" i="5"/>
  <c r="P60" i="5"/>
  <c r="P52" i="5"/>
  <c r="P34" i="5"/>
  <c r="P26" i="5"/>
  <c r="P18" i="5"/>
  <c r="P41" i="5"/>
  <c r="P116" i="5"/>
  <c r="P58" i="5"/>
  <c r="P50" i="5"/>
  <c r="P38" i="5"/>
  <c r="P37" i="5"/>
  <c r="P64" i="5"/>
  <c r="P63" i="5"/>
  <c r="P55" i="5"/>
  <c r="P48" i="5"/>
  <c r="P21" i="5"/>
  <c r="P47" i="5"/>
  <c r="P40" i="5"/>
  <c r="P32" i="5"/>
  <c r="P61" i="5"/>
  <c r="P130" i="5"/>
  <c r="P42" i="5"/>
  <c r="P57" i="5"/>
  <c r="P65" i="5"/>
  <c r="P119" i="5"/>
  <c r="P109" i="5"/>
  <c r="P31" i="5"/>
  <c r="P35" i="5"/>
  <c r="P27" i="5"/>
  <c r="P19" i="5"/>
  <c r="P123" i="5"/>
  <c r="P112" i="5"/>
  <c r="P59" i="5"/>
  <c r="P51" i="5"/>
  <c r="P43" i="5"/>
  <c r="P33" i="5"/>
  <c r="P25" i="5"/>
  <c r="P39" i="5"/>
  <c r="P56" i="5"/>
  <c r="P24" i="5"/>
  <c r="P23" i="5"/>
  <c r="P141" i="5"/>
  <c r="P71" i="4"/>
  <c r="G64" i="13" s="1"/>
  <c r="K64" i="13" s="1"/>
  <c r="P30" i="4"/>
  <c r="G23" i="13" s="1"/>
  <c r="K23" i="13" s="1"/>
  <c r="P21" i="4"/>
  <c r="G14" i="13" s="1"/>
  <c r="P22" i="4" l="1"/>
  <c r="G15" i="13" s="1"/>
  <c r="K15" i="13" s="1"/>
  <c r="P24" i="4"/>
  <c r="G17" i="13" s="1"/>
  <c r="K17" i="13" s="1"/>
  <c r="P25" i="4"/>
  <c r="G18" i="13" s="1"/>
  <c r="K18" i="13" s="1"/>
  <c r="P26" i="4"/>
  <c r="G19" i="13" s="1"/>
  <c r="K19" i="13" s="1"/>
  <c r="P27" i="4"/>
  <c r="G20" i="13" s="1"/>
  <c r="K20" i="13" s="1"/>
  <c r="P28" i="4"/>
  <c r="G21" i="13" s="1"/>
  <c r="K21" i="13" s="1"/>
  <c r="P29" i="4"/>
  <c r="G22" i="13" s="1"/>
  <c r="K22" i="13" s="1"/>
  <c r="P31" i="4"/>
  <c r="G24" i="13" s="1"/>
  <c r="K24" i="13" s="1"/>
  <c r="P32" i="4"/>
  <c r="G25" i="13" s="1"/>
  <c r="K25" i="13" s="1"/>
  <c r="P33" i="4"/>
  <c r="G26" i="13" s="1"/>
  <c r="K26" i="13" s="1"/>
  <c r="P34" i="4"/>
  <c r="G27" i="13" s="1"/>
  <c r="K27" i="13" s="1"/>
  <c r="P35" i="4"/>
  <c r="G28" i="13" s="1"/>
  <c r="K28" i="13" s="1"/>
  <c r="P36" i="4"/>
  <c r="G29" i="13" s="1"/>
  <c r="K29" i="13" s="1"/>
  <c r="P37" i="4"/>
  <c r="G30" i="13" s="1"/>
  <c r="K30" i="13" s="1"/>
  <c r="P38" i="4"/>
  <c r="G31" i="13" s="1"/>
  <c r="K31" i="13" s="1"/>
  <c r="P39" i="4"/>
  <c r="G32" i="13" s="1"/>
  <c r="K32" i="13" s="1"/>
  <c r="P40" i="4"/>
  <c r="G33" i="13" s="1"/>
  <c r="K33" i="13" s="1"/>
  <c r="P41" i="4"/>
  <c r="G34" i="13" s="1"/>
  <c r="K34" i="13" s="1"/>
  <c r="P42" i="4"/>
  <c r="G35" i="13" s="1"/>
  <c r="K35" i="13" s="1"/>
  <c r="P43" i="4"/>
  <c r="G36" i="13" s="1"/>
  <c r="K36" i="13" s="1"/>
  <c r="P44" i="4"/>
  <c r="G37" i="13" s="1"/>
  <c r="K37" i="13" s="1"/>
  <c r="P45" i="4"/>
  <c r="G38" i="13" s="1"/>
  <c r="K38" i="13" s="1"/>
  <c r="P46" i="4"/>
  <c r="G39" i="13" s="1"/>
  <c r="K39" i="13" s="1"/>
  <c r="P47" i="4"/>
  <c r="G40" i="13" s="1"/>
  <c r="K40" i="13" s="1"/>
  <c r="P48" i="4"/>
  <c r="G41" i="13" s="1"/>
  <c r="K41" i="13" s="1"/>
  <c r="P49" i="4"/>
  <c r="G42" i="13" s="1"/>
  <c r="K42" i="13" s="1"/>
  <c r="P50" i="4"/>
  <c r="G43" i="13" s="1"/>
  <c r="K43" i="13" s="1"/>
  <c r="P51" i="4"/>
  <c r="G44" i="13" s="1"/>
  <c r="K44" i="13" s="1"/>
  <c r="P52" i="4"/>
  <c r="G45" i="13" s="1"/>
  <c r="K45" i="13" s="1"/>
  <c r="P53" i="4"/>
  <c r="G46" i="13" s="1"/>
  <c r="K46" i="13" s="1"/>
  <c r="P54" i="4"/>
  <c r="G47" i="13" s="1"/>
  <c r="K47" i="13" s="1"/>
  <c r="P55" i="4"/>
  <c r="G48" i="13" s="1"/>
  <c r="K48" i="13" s="1"/>
  <c r="P56" i="4"/>
  <c r="G49" i="13" s="1"/>
  <c r="K49" i="13" s="1"/>
  <c r="P57" i="4"/>
  <c r="G50" i="13" s="1"/>
  <c r="K50" i="13" s="1"/>
  <c r="P58" i="4"/>
  <c r="G51" i="13" s="1"/>
  <c r="K51" i="13" s="1"/>
  <c r="P59" i="4"/>
  <c r="G52" i="13" s="1"/>
  <c r="K52" i="13" s="1"/>
  <c r="P60" i="4"/>
  <c r="G53" i="13" s="1"/>
  <c r="K53" i="13" s="1"/>
  <c r="P61" i="4"/>
  <c r="G54" i="13" s="1"/>
  <c r="K54" i="13" s="1"/>
  <c r="P62" i="4"/>
  <c r="G55" i="13" s="1"/>
  <c r="K55" i="13" s="1"/>
  <c r="P63" i="4"/>
  <c r="G56" i="13" s="1"/>
  <c r="K56" i="13" s="1"/>
  <c r="P64" i="4"/>
  <c r="G57" i="13" s="1"/>
  <c r="K57" i="13" s="1"/>
  <c r="P65" i="4"/>
  <c r="G58" i="13" s="1"/>
  <c r="K58" i="13" s="1"/>
  <c r="P66" i="4"/>
  <c r="G59" i="13" s="1"/>
  <c r="K59" i="13" s="1"/>
  <c r="P67" i="4"/>
  <c r="G60" i="13" s="1"/>
  <c r="K60" i="13" s="1"/>
  <c r="P68" i="4"/>
  <c r="G61" i="13" s="1"/>
  <c r="K61" i="13" s="1"/>
  <c r="P69" i="4"/>
  <c r="G62" i="13" s="1"/>
  <c r="K62" i="13" s="1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141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" i="3"/>
  <c r="A57" i="3"/>
  <c r="A58" i="3"/>
  <c r="A59" i="3"/>
  <c r="A60" i="3"/>
  <c r="A61" i="3"/>
  <c r="A62" i="3"/>
  <c r="A63" i="3"/>
  <c r="A64" i="3"/>
  <c r="A65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P33" i="7"/>
  <c r="G26" i="16" s="1"/>
  <c r="K26" i="16" s="1"/>
  <c r="P34" i="7"/>
  <c r="G27" i="16" s="1"/>
  <c r="K27" i="16" s="1"/>
  <c r="P35" i="7"/>
  <c r="G28" i="16" s="1"/>
  <c r="K28" i="16" s="1"/>
  <c r="P36" i="7"/>
  <c r="G29" i="16" s="1"/>
  <c r="K29" i="16" s="1"/>
  <c r="P37" i="7"/>
  <c r="G30" i="16" s="1"/>
  <c r="K30" i="16" s="1"/>
  <c r="P38" i="7"/>
  <c r="G31" i="16" s="1"/>
  <c r="K31" i="16" s="1"/>
  <c r="P39" i="7"/>
  <c r="G32" i="16" s="1"/>
  <c r="K32" i="16" s="1"/>
  <c r="P40" i="7"/>
  <c r="G33" i="16" s="1"/>
  <c r="K33" i="16" s="1"/>
  <c r="P41" i="7"/>
  <c r="G34" i="16" s="1"/>
  <c r="K34" i="16" s="1"/>
  <c r="P42" i="7"/>
  <c r="G35" i="16" s="1"/>
  <c r="K35" i="16" s="1"/>
  <c r="P44" i="7"/>
  <c r="G37" i="16" s="1"/>
  <c r="K37" i="16" s="1"/>
  <c r="P45" i="7"/>
  <c r="G38" i="16" s="1"/>
  <c r="K38" i="16" s="1"/>
  <c r="P46" i="7"/>
  <c r="G39" i="16" s="1"/>
  <c r="K39" i="16" s="1"/>
  <c r="P47" i="7"/>
  <c r="G40" i="16" s="1"/>
  <c r="K40" i="16" s="1"/>
  <c r="P48" i="7"/>
  <c r="G41" i="16" s="1"/>
  <c r="K41" i="16" s="1"/>
  <c r="P49" i="7"/>
  <c r="G42" i="16" s="1"/>
  <c r="K42" i="16" s="1"/>
  <c r="P50" i="7"/>
  <c r="G43" i="16" s="1"/>
  <c r="K43" i="16" s="1"/>
  <c r="P51" i="7"/>
  <c r="G44" i="16" s="1"/>
  <c r="K44" i="16" s="1"/>
  <c r="P52" i="7"/>
  <c r="G45" i="16" s="1"/>
  <c r="K45" i="16" s="1"/>
  <c r="P53" i="7"/>
  <c r="G46" i="16" s="1"/>
  <c r="K46" i="16" s="1"/>
  <c r="P54" i="7"/>
  <c r="G47" i="16" s="1"/>
  <c r="K47" i="16" s="1"/>
  <c r="P55" i="7"/>
  <c r="G48" i="16" s="1"/>
  <c r="K48" i="16" s="1"/>
  <c r="P56" i="7"/>
  <c r="G49" i="16" s="1"/>
  <c r="K49" i="16" s="1"/>
  <c r="P57" i="7"/>
  <c r="G50" i="16" s="1"/>
  <c r="K50" i="16" s="1"/>
  <c r="P58" i="7"/>
  <c r="G51" i="16" s="1"/>
  <c r="K51" i="16" s="1"/>
  <c r="P59" i="7"/>
  <c r="G52" i="16" s="1"/>
  <c r="K52" i="16" s="1"/>
  <c r="P60" i="7"/>
  <c r="G53" i="16" s="1"/>
  <c r="K53" i="16" s="1"/>
  <c r="P61" i="7"/>
  <c r="G54" i="16" s="1"/>
  <c r="K54" i="16" s="1"/>
  <c r="P62" i="7"/>
  <c r="G55" i="16" s="1"/>
  <c r="K55" i="16" s="1"/>
  <c r="P63" i="7"/>
  <c r="G56" i="16" s="1"/>
  <c r="K56" i="16" s="1"/>
  <c r="P64" i="7"/>
  <c r="G57" i="16" s="1"/>
  <c r="K57" i="16" s="1"/>
  <c r="P65" i="7"/>
  <c r="G58" i="16" s="1"/>
  <c r="K58" i="16" s="1"/>
  <c r="P66" i="7"/>
  <c r="G59" i="16" s="1"/>
  <c r="K59" i="16" s="1"/>
  <c r="P67" i="7"/>
  <c r="G60" i="16" s="1"/>
  <c r="K60" i="16" s="1"/>
  <c r="P68" i="7"/>
  <c r="G61" i="16" s="1"/>
  <c r="K61" i="16" s="1"/>
  <c r="P69" i="7"/>
  <c r="G62" i="16" s="1"/>
  <c r="K62" i="16" s="1"/>
  <c r="P70" i="7"/>
  <c r="G63" i="16" s="1"/>
  <c r="K63" i="16" s="1"/>
  <c r="P71" i="7"/>
  <c r="G64" i="16" s="1"/>
  <c r="K64" i="16" s="1"/>
  <c r="P72" i="7"/>
  <c r="G65" i="16" s="1"/>
  <c r="K65" i="16" s="1"/>
  <c r="P73" i="7"/>
  <c r="G66" i="16" s="1"/>
  <c r="K66" i="16" s="1"/>
  <c r="P31" i="7"/>
  <c r="G24" i="16" s="1"/>
  <c r="K24" i="16" s="1"/>
  <c r="P32" i="7"/>
  <c r="G25" i="16" s="1"/>
  <c r="K25" i="16" s="1"/>
  <c r="P22" i="7"/>
  <c r="G15" i="16" s="1"/>
  <c r="K15" i="16" s="1"/>
  <c r="P23" i="7"/>
  <c r="G16" i="16" s="1"/>
  <c r="K16" i="16" s="1"/>
  <c r="P24" i="7"/>
  <c r="G17" i="16" s="1"/>
  <c r="K17" i="16" s="1"/>
  <c r="P25" i="7"/>
  <c r="G18" i="16" s="1"/>
  <c r="K18" i="16" s="1"/>
  <c r="P26" i="7"/>
  <c r="G19" i="16" s="1"/>
  <c r="K19" i="16" s="1"/>
  <c r="P27" i="7"/>
  <c r="G20" i="16" s="1"/>
  <c r="K20" i="16" s="1"/>
  <c r="P28" i="7"/>
  <c r="G21" i="16" s="1"/>
  <c r="K21" i="16" s="1"/>
  <c r="P29" i="7"/>
  <c r="G22" i="16" s="1"/>
  <c r="K22" i="16" s="1"/>
  <c r="P30" i="7"/>
  <c r="G23" i="16" s="1"/>
  <c r="K23" i="16" s="1"/>
  <c r="P79" i="4" l="1"/>
  <c r="P63" i="3"/>
  <c r="P59" i="3"/>
  <c r="P47" i="3"/>
  <c r="P43" i="3"/>
  <c r="P31" i="3"/>
  <c r="P141" i="3"/>
  <c r="P99" i="3"/>
  <c r="P115" i="3"/>
  <c r="P123" i="3"/>
  <c r="P27" i="3"/>
  <c r="P131" i="3"/>
  <c r="P139" i="3"/>
  <c r="P107" i="3"/>
  <c r="P62" i="3"/>
  <c r="P50" i="3"/>
  <c r="P46" i="3"/>
  <c r="P34" i="3"/>
  <c r="P30" i="3"/>
  <c r="P64" i="3"/>
  <c r="P60" i="3"/>
  <c r="P44" i="3"/>
  <c r="P28" i="3"/>
  <c r="P138" i="3"/>
  <c r="P122" i="3"/>
  <c r="P114" i="3"/>
  <c r="P106" i="3"/>
  <c r="P98" i="3"/>
  <c r="P121" i="3"/>
  <c r="P113" i="3"/>
  <c r="P136" i="3"/>
  <c r="P128" i="3"/>
  <c r="P120" i="3"/>
  <c r="P112" i="3"/>
  <c r="P104" i="3"/>
  <c r="P96" i="3"/>
  <c r="P135" i="3"/>
  <c r="P103" i="3"/>
  <c r="P95" i="3"/>
  <c r="P126" i="3"/>
  <c r="P118" i="3"/>
  <c r="P94" i="3"/>
  <c r="P133" i="3"/>
  <c r="P125" i="3"/>
  <c r="P109" i="3"/>
  <c r="P101" i="3"/>
  <c r="P93" i="3"/>
  <c r="P140" i="3"/>
  <c r="P124" i="3"/>
  <c r="P100" i="3"/>
  <c r="P57" i="3"/>
  <c r="P53" i="3"/>
  <c r="P41" i="3"/>
  <c r="P37" i="3"/>
  <c r="P25" i="3"/>
  <c r="P21" i="3"/>
  <c r="P102" i="3"/>
  <c r="P116" i="3"/>
  <c r="P108" i="3"/>
  <c r="P65" i="3"/>
  <c r="P49" i="3"/>
  <c r="P33" i="3"/>
  <c r="P127" i="3"/>
  <c r="P119" i="3"/>
  <c r="P111" i="3"/>
  <c r="P52" i="3"/>
  <c r="P36" i="3"/>
  <c r="P110" i="3"/>
  <c r="P51" i="3"/>
  <c r="P35" i="3"/>
  <c r="P132" i="3"/>
  <c r="P54" i="3"/>
  <c r="P38" i="3"/>
  <c r="P22" i="3"/>
  <c r="P130" i="3"/>
  <c r="P97" i="3"/>
  <c r="P56" i="3"/>
  <c r="P40" i="3"/>
  <c r="P24" i="3"/>
  <c r="P129" i="3"/>
  <c r="P134" i="3"/>
  <c r="P105" i="3"/>
  <c r="P55" i="3"/>
  <c r="P39" i="3"/>
  <c r="P23" i="3"/>
  <c r="P61" i="3"/>
  <c r="P58" i="3"/>
  <c r="P45" i="3"/>
  <c r="P42" i="3"/>
  <c r="P29" i="3"/>
  <c r="P26" i="3"/>
  <c r="P137" i="3"/>
  <c r="P117" i="3"/>
  <c r="P48" i="3"/>
  <c r="P32" i="3"/>
  <c r="R2" i="17"/>
  <c r="N346" i="5"/>
  <c r="P153" i="7"/>
  <c r="M17" i="17" l="1"/>
  <c r="K26" i="17"/>
  <c r="K25" i="17"/>
  <c r="K16" i="17"/>
  <c r="K15" i="17"/>
  <c r="K27" i="17"/>
  <c r="K17" i="17"/>
  <c r="I17" i="17"/>
  <c r="H17" i="17"/>
  <c r="G17" i="17"/>
  <c r="F17" i="17"/>
  <c r="E17" i="17"/>
  <c r="C17" i="17"/>
  <c r="B17" i="17"/>
  <c r="A17" i="17"/>
  <c r="C97" i="7"/>
  <c r="C18" i="7"/>
  <c r="C18" i="4"/>
  <c r="C91" i="4"/>
  <c r="M27" i="17"/>
  <c r="M26" i="17"/>
  <c r="I27" i="17"/>
  <c r="H27" i="17"/>
  <c r="G27" i="17"/>
  <c r="F27" i="17"/>
  <c r="E27" i="17"/>
  <c r="C27" i="17"/>
  <c r="B27" i="17"/>
  <c r="A27" i="17"/>
  <c r="C98" i="7"/>
  <c r="A87" i="3" s="1"/>
  <c r="B166" i="7"/>
  <c r="C92" i="4"/>
  <c r="I26" i="17"/>
  <c r="H26" i="17"/>
  <c r="G26" i="17"/>
  <c r="F26" i="17"/>
  <c r="E26" i="17"/>
  <c r="C26" i="17"/>
  <c r="B26" i="17"/>
  <c r="A26" i="17"/>
  <c r="M25" i="17"/>
  <c r="I25" i="17"/>
  <c r="H25" i="17"/>
  <c r="G25" i="17"/>
  <c r="F25" i="17"/>
  <c r="E25" i="17"/>
  <c r="C25" i="17"/>
  <c r="B25" i="17"/>
  <c r="A25" i="17"/>
  <c r="Q5" i="17" l="1"/>
  <c r="T3" i="17"/>
  <c r="S3" i="17"/>
  <c r="R3" i="17"/>
  <c r="I15" i="17"/>
  <c r="H15" i="17"/>
  <c r="G15" i="17"/>
  <c r="F15" i="17"/>
  <c r="E15" i="17"/>
  <c r="C15" i="17"/>
  <c r="B15" i="17"/>
  <c r="A15" i="17"/>
  <c r="I16" i="17"/>
  <c r="H16" i="17"/>
  <c r="G16" i="17"/>
  <c r="F16" i="17"/>
  <c r="E16" i="17"/>
  <c r="C16" i="17"/>
  <c r="B16" i="17"/>
  <c r="A16" i="17"/>
  <c r="M4" i="17" l="1"/>
  <c r="J4" i="17"/>
  <c r="D4" i="17"/>
  <c r="G3" i="17"/>
  <c r="G2" i="17"/>
  <c r="A8" i="18" l="1"/>
  <c r="P106" i="4" l="1"/>
  <c r="G104" i="13" s="1"/>
  <c r="K104" i="13" s="1"/>
  <c r="P107" i="4"/>
  <c r="G105" i="13" s="1"/>
  <c r="K105" i="13" s="1"/>
  <c r="P108" i="4"/>
  <c r="O108" i="5" l="1"/>
  <c r="G106" i="13"/>
  <c r="K106" i="13" s="1"/>
  <c r="O106" i="5"/>
  <c r="P106" i="5" s="1"/>
  <c r="O107" i="5"/>
  <c r="P107" i="5" s="1"/>
  <c r="P108" i="5"/>
  <c r="N12" i="3" l="1"/>
  <c r="N13" i="3"/>
  <c r="N14" i="3"/>
  <c r="N15" i="3"/>
  <c r="N16" i="3"/>
  <c r="N17" i="3"/>
  <c r="N18" i="3"/>
  <c r="N19" i="3"/>
  <c r="N20" i="3"/>
  <c r="P19" i="3" l="1"/>
  <c r="P15" i="3"/>
  <c r="P17" i="3"/>
  <c r="P18" i="3"/>
  <c r="P16" i="3"/>
  <c r="P14" i="3"/>
  <c r="P13" i="3"/>
  <c r="P20" i="3"/>
  <c r="P12" i="3"/>
  <c r="M16" i="17"/>
  <c r="M37" i="17" s="1"/>
  <c r="P95" i="4"/>
  <c r="G93" i="13" s="1"/>
  <c r="K93" i="13" s="1"/>
  <c r="P96" i="4"/>
  <c r="G94" i="13" s="1"/>
  <c r="K94" i="13" s="1"/>
  <c r="P97" i="4"/>
  <c r="G95" i="13" s="1"/>
  <c r="K95" i="13" s="1"/>
  <c r="P98" i="4"/>
  <c r="G96" i="13" s="1"/>
  <c r="K96" i="13" s="1"/>
  <c r="P99" i="4"/>
  <c r="G97" i="13" s="1"/>
  <c r="K97" i="13" s="1"/>
  <c r="P100" i="4"/>
  <c r="G98" i="13" s="1"/>
  <c r="K98" i="13" s="1"/>
  <c r="P101" i="4"/>
  <c r="G99" i="13" s="1"/>
  <c r="K99" i="13" s="1"/>
  <c r="P102" i="4"/>
  <c r="G100" i="13" s="1"/>
  <c r="K100" i="13" s="1"/>
  <c r="P103" i="4"/>
  <c r="G101" i="13" s="1"/>
  <c r="K101" i="13" s="1"/>
  <c r="P104" i="4"/>
  <c r="G102" i="13" s="1"/>
  <c r="K102" i="13" s="1"/>
  <c r="P105" i="4"/>
  <c r="G103" i="13" s="1"/>
  <c r="K103" i="13" s="1"/>
  <c r="O100" i="5" l="1"/>
  <c r="P100" i="5" s="1"/>
  <c r="O97" i="5"/>
  <c r="P97" i="5" s="1"/>
  <c r="O99" i="5"/>
  <c r="P99" i="5" s="1"/>
  <c r="O104" i="5"/>
  <c r="P104" i="5" s="1"/>
  <c r="O96" i="5"/>
  <c r="P96" i="5" s="1"/>
  <c r="O103" i="5"/>
  <c r="P103" i="5" s="1"/>
  <c r="O95" i="5"/>
  <c r="P95" i="5" s="1"/>
  <c r="O98" i="5"/>
  <c r="P98" i="5" s="1"/>
  <c r="O102" i="5"/>
  <c r="P102" i="5" s="1"/>
  <c r="O105" i="5"/>
  <c r="P105" i="5" s="1"/>
  <c r="O101" i="5"/>
  <c r="P101" i="5" s="1"/>
  <c r="S150" i="4"/>
  <c r="P74" i="7"/>
  <c r="G67" i="16" s="1"/>
  <c r="K67" i="16" s="1"/>
  <c r="P75" i="7"/>
  <c r="G68" i="16" s="1"/>
  <c r="K68" i="16" s="1"/>
  <c r="P79" i="7" l="1"/>
  <c r="C6" i="16"/>
  <c r="A14" i="16"/>
  <c r="A90" i="16"/>
  <c r="A14" i="13"/>
  <c r="A92" i="13"/>
  <c r="A159" i="3" l="1"/>
  <c r="A155" i="3"/>
  <c r="A5" i="3"/>
  <c r="M167" i="3"/>
  <c r="L167" i="3"/>
  <c r="K167" i="3"/>
  <c r="J167" i="3"/>
  <c r="I167" i="3"/>
  <c r="H167" i="3"/>
  <c r="G167" i="3"/>
  <c r="F167" i="3"/>
  <c r="E167" i="3"/>
  <c r="D167" i="3"/>
  <c r="C167" i="3"/>
  <c r="N165" i="3"/>
  <c r="N164" i="3"/>
  <c r="N163" i="3"/>
  <c r="N162" i="3"/>
  <c r="N166" i="3" l="1"/>
  <c r="N295" i="5"/>
  <c r="G10" i="16" l="1"/>
  <c r="K14" i="16"/>
  <c r="P17" i="7"/>
  <c r="P96" i="7"/>
  <c r="P94" i="4"/>
  <c r="G92" i="13" s="1"/>
  <c r="P70" i="4"/>
  <c r="G63" i="13" s="1"/>
  <c r="K63" i="13" s="1"/>
  <c r="P72" i="4"/>
  <c r="G65" i="13" s="1"/>
  <c r="K65" i="13" s="1"/>
  <c r="P73" i="4"/>
  <c r="G66" i="13" s="1"/>
  <c r="K66" i="13" s="1"/>
  <c r="P74" i="4"/>
  <c r="G67" i="13" s="1"/>
  <c r="K67" i="13" s="1"/>
  <c r="F90" i="4"/>
  <c r="F17" i="4"/>
  <c r="C289" i="5"/>
  <c r="D289" i="5"/>
  <c r="G289" i="5"/>
  <c r="H289" i="5"/>
  <c r="J289" i="5"/>
  <c r="C12" i="13"/>
  <c r="A3" i="13"/>
  <c r="A2" i="16"/>
  <c r="A3" i="16"/>
  <c r="K90" i="16"/>
  <c r="K143" i="16" s="1"/>
  <c r="I143" i="16"/>
  <c r="I72" i="16"/>
  <c r="I72" i="13"/>
  <c r="K14" i="13"/>
  <c r="K10" i="13"/>
  <c r="I10" i="13"/>
  <c r="G10" i="13"/>
  <c r="K88" i="13"/>
  <c r="I88" i="13"/>
  <c r="G88" i="13"/>
  <c r="K86" i="16"/>
  <c r="I86" i="16"/>
  <c r="K10" i="16"/>
  <c r="I10" i="16"/>
  <c r="G143" i="16"/>
  <c r="G86" i="16"/>
  <c r="C5" i="16"/>
  <c r="C90" i="13"/>
  <c r="C5" i="13"/>
  <c r="C6" i="13"/>
  <c r="C6" i="7" s="1"/>
  <c r="P89" i="4"/>
  <c r="P16" i="4"/>
  <c r="F96" i="7"/>
  <c r="F17" i="7"/>
  <c r="A88" i="3"/>
  <c r="O152" i="3" s="1"/>
  <c r="A7" i="3"/>
  <c r="O79" i="3" s="1"/>
  <c r="A7" i="5"/>
  <c r="O81" i="5" s="1"/>
  <c r="A89" i="5"/>
  <c r="A90" i="5"/>
  <c r="O154" i="5" s="1"/>
  <c r="A2" i="5"/>
  <c r="A11" i="5"/>
  <c r="N11" i="5"/>
  <c r="N12" i="5"/>
  <c r="N13" i="5"/>
  <c r="N14" i="5"/>
  <c r="N15" i="5"/>
  <c r="N16" i="5"/>
  <c r="N17" i="5"/>
  <c r="N71" i="5"/>
  <c r="B73" i="5"/>
  <c r="C73" i="5"/>
  <c r="D73" i="5"/>
  <c r="E73" i="5"/>
  <c r="F73" i="5"/>
  <c r="G73" i="5"/>
  <c r="H73" i="5"/>
  <c r="I73" i="5"/>
  <c r="J73" i="5"/>
  <c r="K73" i="5"/>
  <c r="L73" i="5"/>
  <c r="M73" i="5"/>
  <c r="C5" i="7"/>
  <c r="A92" i="3"/>
  <c r="R155" i="7"/>
  <c r="R156" i="7" s="1"/>
  <c r="A170" i="3"/>
  <c r="A85" i="5"/>
  <c r="N92" i="3"/>
  <c r="C149" i="5"/>
  <c r="E149" i="5"/>
  <c r="F149" i="5"/>
  <c r="B149" i="5"/>
  <c r="M324" i="5"/>
  <c r="M325" i="5" s="1"/>
  <c r="L324" i="5"/>
  <c r="L325" i="5" s="1"/>
  <c r="L326" i="5" s="1"/>
  <c r="K324" i="5"/>
  <c r="K325" i="5" s="1"/>
  <c r="K326" i="5" s="1"/>
  <c r="J324" i="5"/>
  <c r="J325" i="5" s="1"/>
  <c r="J326" i="5" s="1"/>
  <c r="I324" i="5"/>
  <c r="H324" i="5"/>
  <c r="H325" i="5" s="1"/>
  <c r="G324" i="5"/>
  <c r="G325" i="5" s="1"/>
  <c r="F324" i="5"/>
  <c r="F325" i="5" s="1"/>
  <c r="E324" i="5"/>
  <c r="E325" i="5" s="1"/>
  <c r="E326" i="5" s="1"/>
  <c r="D324" i="5"/>
  <c r="D325" i="5" s="1"/>
  <c r="D326" i="5" s="1"/>
  <c r="C324" i="5"/>
  <c r="B324" i="5"/>
  <c r="B325" i="5" s="1"/>
  <c r="N323" i="5"/>
  <c r="N322" i="5"/>
  <c r="N321" i="5"/>
  <c r="N320" i="5"/>
  <c r="F313" i="5"/>
  <c r="F314" i="5" s="1"/>
  <c r="G313" i="5"/>
  <c r="G314" i="5" s="1"/>
  <c r="G315" i="5" s="1"/>
  <c r="H313" i="5"/>
  <c r="H314" i="5" s="1"/>
  <c r="I313" i="5"/>
  <c r="I314" i="5" s="1"/>
  <c r="J313" i="5"/>
  <c r="J314" i="5" s="1"/>
  <c r="J315" i="5" s="1"/>
  <c r="K313" i="5"/>
  <c r="K314" i="5" s="1"/>
  <c r="K315" i="5" s="1"/>
  <c r="L313" i="5"/>
  <c r="L314" i="5" s="1"/>
  <c r="L315" i="5" s="1"/>
  <c r="M313" i="5"/>
  <c r="E313" i="5"/>
  <c r="E314" i="5" s="1"/>
  <c r="C313" i="5"/>
  <c r="D313" i="5"/>
  <c r="D314" i="5" s="1"/>
  <c r="D315" i="5" s="1"/>
  <c r="B313" i="5"/>
  <c r="B314" i="5" s="1"/>
  <c r="N312" i="5"/>
  <c r="N311" i="5"/>
  <c r="N310" i="5"/>
  <c r="N309" i="5"/>
  <c r="N305" i="5"/>
  <c r="N304" i="5"/>
  <c r="N303" i="5"/>
  <c r="N302" i="5"/>
  <c r="M331" i="5"/>
  <c r="J331" i="5"/>
  <c r="H331" i="5"/>
  <c r="G331" i="5"/>
  <c r="E331" i="5"/>
  <c r="D331" i="5"/>
  <c r="C331" i="5"/>
  <c r="N297" i="5"/>
  <c r="N296" i="5"/>
  <c r="N294" i="5"/>
  <c r="N293" i="5"/>
  <c r="F73" i="3"/>
  <c r="G73" i="3"/>
  <c r="H73" i="3"/>
  <c r="I73" i="3"/>
  <c r="J73" i="3"/>
  <c r="K73" i="3"/>
  <c r="L73" i="3"/>
  <c r="M73" i="3"/>
  <c r="B73" i="3"/>
  <c r="C179" i="3"/>
  <c r="C180" i="3" s="1"/>
  <c r="D179" i="3"/>
  <c r="D180" i="3" s="1"/>
  <c r="D181" i="3" s="1"/>
  <c r="E179" i="3"/>
  <c r="E180" i="3" s="1"/>
  <c r="E181" i="3" s="1"/>
  <c r="F179" i="3"/>
  <c r="F180" i="3" s="1"/>
  <c r="F181" i="3" s="1"/>
  <c r="G179" i="3"/>
  <c r="G180" i="3" s="1"/>
  <c r="G181" i="3" s="1"/>
  <c r="H179" i="3"/>
  <c r="H180" i="3" s="1"/>
  <c r="H181" i="3" s="1"/>
  <c r="I179" i="3"/>
  <c r="I180" i="3" s="1"/>
  <c r="I181" i="3" s="1"/>
  <c r="J179" i="3"/>
  <c r="J180" i="3" s="1"/>
  <c r="J181" i="3" s="1"/>
  <c r="K179" i="3"/>
  <c r="K180" i="3" s="1"/>
  <c r="K181" i="3" s="1"/>
  <c r="L179" i="3"/>
  <c r="L180" i="3" s="1"/>
  <c r="L181" i="3" s="1"/>
  <c r="M179" i="3"/>
  <c r="M180" i="3" s="1"/>
  <c r="M181" i="3" s="1"/>
  <c r="B179" i="3"/>
  <c r="B180" i="3" s="1"/>
  <c r="B181" i="3" s="1"/>
  <c r="N178" i="3"/>
  <c r="M151" i="3"/>
  <c r="M152" i="3" s="1"/>
  <c r="L151" i="3"/>
  <c r="L152" i="3" s="1"/>
  <c r="K147" i="3"/>
  <c r="J151" i="3"/>
  <c r="J152" i="3" s="1"/>
  <c r="I147" i="3"/>
  <c r="I149" i="3" s="1"/>
  <c r="H147" i="3"/>
  <c r="H149" i="3" s="1"/>
  <c r="D147" i="3"/>
  <c r="D149" i="3" s="1"/>
  <c r="E73" i="3"/>
  <c r="D73" i="3"/>
  <c r="C73" i="3"/>
  <c r="N71" i="3"/>
  <c r="N11" i="3"/>
  <c r="N69" i="3" s="1"/>
  <c r="G74" i="3"/>
  <c r="F147" i="3"/>
  <c r="E151" i="3"/>
  <c r="E152" i="3" s="1"/>
  <c r="C151" i="3"/>
  <c r="C152" i="3" s="1"/>
  <c r="G151" i="3"/>
  <c r="G152" i="3" s="1"/>
  <c r="N69" i="5" l="1"/>
  <c r="G72" i="13"/>
  <c r="K72" i="13"/>
  <c r="B151" i="3"/>
  <c r="A83" i="3"/>
  <c r="A184" i="3"/>
  <c r="A199" i="3"/>
  <c r="A259" i="3"/>
  <c r="A214" i="3"/>
  <c r="A244" i="3"/>
  <c r="A229" i="3"/>
  <c r="F331" i="5"/>
  <c r="I331" i="5"/>
  <c r="K331" i="5"/>
  <c r="O94" i="5"/>
  <c r="O147" i="5" s="1"/>
  <c r="P147" i="4"/>
  <c r="A91" i="5" s="1"/>
  <c r="L331" i="5"/>
  <c r="K92" i="13"/>
  <c r="K145" i="13" s="1"/>
  <c r="G145" i="13"/>
  <c r="B331" i="5"/>
  <c r="P14" i="5"/>
  <c r="H74" i="3"/>
  <c r="H76" i="3" s="1"/>
  <c r="R82" i="7"/>
  <c r="A8" i="3"/>
  <c r="A89" i="3"/>
  <c r="E74" i="3"/>
  <c r="E76" i="3" s="1"/>
  <c r="F74" i="3"/>
  <c r="F76" i="3" s="1"/>
  <c r="L74" i="3"/>
  <c r="L78" i="3" s="1"/>
  <c r="L79" i="3" s="1"/>
  <c r="C74" i="3"/>
  <c r="C78" i="3" s="1"/>
  <c r="C79" i="3" s="1"/>
  <c r="J147" i="3"/>
  <c r="J149" i="3" s="1"/>
  <c r="G149" i="5"/>
  <c r="G334" i="5" s="1"/>
  <c r="K149" i="5"/>
  <c r="K334" i="5" s="1"/>
  <c r="J149" i="5"/>
  <c r="J334" i="5" s="1"/>
  <c r="M74" i="3"/>
  <c r="M78" i="3" s="1"/>
  <c r="M79" i="3" s="1"/>
  <c r="I149" i="5"/>
  <c r="I334" i="5" s="1"/>
  <c r="H149" i="5"/>
  <c r="H334" i="5" s="1"/>
  <c r="I74" i="3"/>
  <c r="I76" i="3" s="1"/>
  <c r="M149" i="5"/>
  <c r="M334" i="5" s="1"/>
  <c r="L149" i="5"/>
  <c r="L334" i="5" s="1"/>
  <c r="D149" i="5"/>
  <c r="D334" i="5" s="1"/>
  <c r="B315" i="5"/>
  <c r="D151" i="3"/>
  <c r="D152" i="3" s="1"/>
  <c r="K149" i="3"/>
  <c r="F149" i="3"/>
  <c r="E147" i="3"/>
  <c r="K151" i="3"/>
  <c r="K152" i="3" s="1"/>
  <c r="G78" i="3"/>
  <c r="G79" i="3" s="1"/>
  <c r="G76" i="3"/>
  <c r="G147" i="3"/>
  <c r="G149" i="3" s="1"/>
  <c r="P11" i="3"/>
  <c r="P69" i="3" s="1"/>
  <c r="J74" i="3"/>
  <c r="J76" i="3" s="1"/>
  <c r="D74" i="3"/>
  <c r="K74" i="3"/>
  <c r="K76" i="3" s="1"/>
  <c r="L147" i="3"/>
  <c r="H151" i="3"/>
  <c r="H152" i="3" s="1"/>
  <c r="B147" i="3"/>
  <c r="B149" i="3" s="1"/>
  <c r="F151" i="3"/>
  <c r="F152" i="3" s="1"/>
  <c r="I151" i="3"/>
  <c r="I152" i="3" s="1"/>
  <c r="C147" i="3"/>
  <c r="C149" i="3" s="1"/>
  <c r="B74" i="3"/>
  <c r="B76" i="3" s="1"/>
  <c r="B326" i="5"/>
  <c r="B150" i="5" s="1"/>
  <c r="B327" i="5" s="1"/>
  <c r="G72" i="16"/>
  <c r="P92" i="3"/>
  <c r="A2" i="3"/>
  <c r="E150" i="5"/>
  <c r="E327" i="5" s="1"/>
  <c r="J74" i="5"/>
  <c r="F326" i="5"/>
  <c r="F150" i="5" s="1"/>
  <c r="C314" i="5"/>
  <c r="C315" i="5" s="1"/>
  <c r="N313" i="5"/>
  <c r="P12" i="5"/>
  <c r="P17" i="5"/>
  <c r="F315" i="5"/>
  <c r="K74" i="5"/>
  <c r="I315" i="5"/>
  <c r="H315" i="5"/>
  <c r="M326" i="5"/>
  <c r="E315" i="5"/>
  <c r="M289" i="5"/>
  <c r="P16" i="5"/>
  <c r="E334" i="5"/>
  <c r="N298" i="5"/>
  <c r="M314" i="5"/>
  <c r="M315" i="5" s="1"/>
  <c r="I325" i="5"/>
  <c r="I326" i="5" s="1"/>
  <c r="B74" i="5"/>
  <c r="G326" i="5"/>
  <c r="H326" i="5"/>
  <c r="G74" i="5"/>
  <c r="G76" i="5" s="1"/>
  <c r="F74" i="5"/>
  <c r="F76" i="5" s="1"/>
  <c r="M74" i="5"/>
  <c r="M76" i="5" s="1"/>
  <c r="D74" i="5"/>
  <c r="D76" i="5" s="1"/>
  <c r="C74" i="5"/>
  <c r="C76" i="5" s="1"/>
  <c r="N73" i="5"/>
  <c r="N73" i="3"/>
  <c r="N179" i="3"/>
  <c r="B152" i="3"/>
  <c r="M147" i="3"/>
  <c r="M149" i="3" s="1"/>
  <c r="F289" i="5"/>
  <c r="E289" i="5"/>
  <c r="L289" i="5"/>
  <c r="I74" i="5"/>
  <c r="B289" i="5"/>
  <c r="K289" i="5"/>
  <c r="L74" i="5"/>
  <c r="L76" i="5" s="1"/>
  <c r="P11" i="5"/>
  <c r="H74" i="5"/>
  <c r="H76" i="5" s="1"/>
  <c r="E74" i="5"/>
  <c r="E76" i="5" s="1"/>
  <c r="N324" i="5"/>
  <c r="C325" i="5"/>
  <c r="C326" i="5" s="1"/>
  <c r="C150" i="5" s="1"/>
  <c r="B334" i="5"/>
  <c r="A151" i="16"/>
  <c r="K72" i="16"/>
  <c r="P13" i="5"/>
  <c r="C334" i="5"/>
  <c r="F334" i="5"/>
  <c r="P15" i="5"/>
  <c r="C181" i="3"/>
  <c r="N181" i="3" s="1"/>
  <c r="P181" i="3" s="1"/>
  <c r="N180" i="3"/>
  <c r="A80" i="13" l="1"/>
  <c r="P69" i="5"/>
  <c r="N149" i="5"/>
  <c r="S82" i="4"/>
  <c r="A80" i="16"/>
  <c r="A153" i="13"/>
  <c r="H78" i="3"/>
  <c r="H79" i="3" s="1"/>
  <c r="N331" i="5"/>
  <c r="A8" i="5"/>
  <c r="E78" i="3"/>
  <c r="E79" i="3" s="1"/>
  <c r="P94" i="5"/>
  <c r="P147" i="5" s="1"/>
  <c r="C76" i="3"/>
  <c r="H150" i="5"/>
  <c r="K150" i="5"/>
  <c r="I78" i="3"/>
  <c r="I79" i="3" s="1"/>
  <c r="F78" i="3"/>
  <c r="F79" i="3" s="1"/>
  <c r="L76" i="3"/>
  <c r="K78" i="3"/>
  <c r="K79" i="3" s="1"/>
  <c r="J78" i="3"/>
  <c r="J79" i="3" s="1"/>
  <c r="M76" i="3"/>
  <c r="L150" i="5"/>
  <c r="M150" i="5"/>
  <c r="J150" i="5"/>
  <c r="J327" i="5" s="1"/>
  <c r="N325" i="5"/>
  <c r="G150" i="5"/>
  <c r="D150" i="5"/>
  <c r="D151" i="5" s="1"/>
  <c r="D153" i="5" s="1"/>
  <c r="D154" i="5" s="1"/>
  <c r="I150" i="5"/>
  <c r="N314" i="5"/>
  <c r="K76" i="5"/>
  <c r="K77" i="5" s="1"/>
  <c r="K78" i="5" s="1"/>
  <c r="K80" i="5" s="1"/>
  <c r="K81" i="5" s="1"/>
  <c r="J76" i="5"/>
  <c r="J333" i="5" s="1"/>
  <c r="J336" i="5" s="1"/>
  <c r="I76" i="5"/>
  <c r="I333" i="5" s="1"/>
  <c r="I336" i="5" s="1"/>
  <c r="L149" i="3"/>
  <c r="E149" i="3"/>
  <c r="N151" i="3"/>
  <c r="D78" i="3"/>
  <c r="D79" i="3" s="1"/>
  <c r="D76" i="3"/>
  <c r="N74" i="3"/>
  <c r="N147" i="3"/>
  <c r="N152" i="3"/>
  <c r="P152" i="3" s="1"/>
  <c r="B76" i="5"/>
  <c r="B78" i="3"/>
  <c r="B79" i="3" s="1"/>
  <c r="E328" i="5"/>
  <c r="F77" i="5"/>
  <c r="F78" i="5" s="1"/>
  <c r="F80" i="5" s="1"/>
  <c r="F81" i="5" s="1"/>
  <c r="C327" i="5"/>
  <c r="B328" i="5"/>
  <c r="N315" i="5"/>
  <c r="E151" i="5"/>
  <c r="E153" i="5" s="1"/>
  <c r="E154" i="5" s="1"/>
  <c r="F333" i="5"/>
  <c r="F336" i="5" s="1"/>
  <c r="N326" i="5"/>
  <c r="I289" i="5"/>
  <c r="N289" i="5" s="1"/>
  <c r="C333" i="5"/>
  <c r="C336" i="5" s="1"/>
  <c r="C77" i="5"/>
  <c r="C316" i="5" s="1"/>
  <c r="N74" i="5"/>
  <c r="N288" i="5"/>
  <c r="D77" i="5"/>
  <c r="D316" i="5" s="1"/>
  <c r="D333" i="5"/>
  <c r="D336" i="5" s="1"/>
  <c r="B151" i="5"/>
  <c r="B153" i="5" s="1"/>
  <c r="G77" i="5"/>
  <c r="G333" i="5"/>
  <c r="G336" i="5" s="1"/>
  <c r="C151" i="5"/>
  <c r="C153" i="5" s="1"/>
  <c r="C154" i="5" s="1"/>
  <c r="L333" i="5"/>
  <c r="L336" i="5" s="1"/>
  <c r="L77" i="5"/>
  <c r="L78" i="5" s="1"/>
  <c r="L80" i="5" s="1"/>
  <c r="L81" i="5" s="1"/>
  <c r="N334" i="5"/>
  <c r="H333" i="5"/>
  <c r="H336" i="5" s="1"/>
  <c r="H77" i="5"/>
  <c r="H78" i="5" s="1"/>
  <c r="H80" i="5" s="1"/>
  <c r="H81" i="5" s="1"/>
  <c r="E333" i="5"/>
  <c r="E336" i="5" s="1"/>
  <c r="E77" i="5"/>
  <c r="B167" i="3" l="1"/>
  <c r="N167" i="3"/>
  <c r="B154" i="5"/>
  <c r="C337" i="5"/>
  <c r="C338" i="5" s="1"/>
  <c r="C340" i="5" s="1"/>
  <c r="C345" i="5" s="1"/>
  <c r="D327" i="5"/>
  <c r="I77" i="5"/>
  <c r="I78" i="5" s="1"/>
  <c r="I80" i="5" s="1"/>
  <c r="I81" i="5" s="1"/>
  <c r="N76" i="5"/>
  <c r="K333" i="5"/>
  <c r="K336" i="5" s="1"/>
  <c r="J77" i="5"/>
  <c r="J151" i="5" s="1"/>
  <c r="J153" i="5" s="1"/>
  <c r="J154" i="5" s="1"/>
  <c r="N79" i="3"/>
  <c r="P79" i="3" s="1"/>
  <c r="N149" i="3"/>
  <c r="B333" i="5"/>
  <c r="B336" i="5" s="1"/>
  <c r="B77" i="5"/>
  <c r="B78" i="5" s="1"/>
  <c r="B80" i="5" s="1"/>
  <c r="B81" i="5" s="1"/>
  <c r="W15" i="17" s="1"/>
  <c r="N78" i="3"/>
  <c r="C317" i="5"/>
  <c r="D317" i="5"/>
  <c r="F316" i="5"/>
  <c r="C328" i="5"/>
  <c r="J328" i="5"/>
  <c r="K327" i="5"/>
  <c r="K316" i="5"/>
  <c r="M77" i="5"/>
  <c r="M333" i="5"/>
  <c r="M336" i="5" s="1"/>
  <c r="C78" i="5"/>
  <c r="C80" i="5" s="1"/>
  <c r="C81" i="5" s="1"/>
  <c r="D78" i="5"/>
  <c r="D80" i="5" s="1"/>
  <c r="D81" i="5" s="1"/>
  <c r="I327" i="5"/>
  <c r="F327" i="5"/>
  <c r="F151" i="5"/>
  <c r="F153" i="5" s="1"/>
  <c r="F154" i="5" s="1"/>
  <c r="G316" i="5"/>
  <c r="G78" i="5"/>
  <c r="G80" i="5" s="1"/>
  <c r="G81" i="5" s="1"/>
  <c r="N76" i="3"/>
  <c r="L316" i="5"/>
  <c r="H316" i="5"/>
  <c r="E316" i="5"/>
  <c r="E337" i="5" s="1"/>
  <c r="E338" i="5" s="1"/>
  <c r="E340" i="5" s="1"/>
  <c r="E345" i="5" s="1"/>
  <c r="E78" i="5"/>
  <c r="W37" i="17" l="1"/>
  <c r="P15" i="17"/>
  <c r="P37" i="17" s="1"/>
  <c r="N15" i="17"/>
  <c r="D337" i="5"/>
  <c r="D338" i="5" s="1"/>
  <c r="D340" i="5" s="1"/>
  <c r="D345" i="5" s="1"/>
  <c r="F337" i="5"/>
  <c r="F338" i="5" s="1"/>
  <c r="F340" i="5" s="1"/>
  <c r="F345" i="5" s="1"/>
  <c r="K337" i="5"/>
  <c r="K338" i="5" s="1"/>
  <c r="K340" i="5" s="1"/>
  <c r="K345" i="5" s="1"/>
  <c r="D328" i="5"/>
  <c r="J78" i="5"/>
  <c r="J80" i="5" s="1"/>
  <c r="J81" i="5" s="1"/>
  <c r="J316" i="5"/>
  <c r="J337" i="5" s="1"/>
  <c r="J338" i="5" s="1"/>
  <c r="J340" i="5" s="1"/>
  <c r="J345" i="5" s="1"/>
  <c r="I316" i="5"/>
  <c r="I317" i="5" s="1"/>
  <c r="N77" i="5"/>
  <c r="B316" i="5"/>
  <c r="B337" i="5" s="1"/>
  <c r="B338" i="5" s="1"/>
  <c r="B340" i="5" s="1"/>
  <c r="L317" i="5"/>
  <c r="K317" i="5"/>
  <c r="G317" i="5"/>
  <c r="F317" i="5"/>
  <c r="H317" i="5"/>
  <c r="K328" i="5"/>
  <c r="F328" i="5"/>
  <c r="I328" i="5"/>
  <c r="M78" i="5"/>
  <c r="M80" i="5" s="1"/>
  <c r="M81" i="5" s="1"/>
  <c r="K151" i="5"/>
  <c r="K153" i="5" s="1"/>
  <c r="K154" i="5" s="1"/>
  <c r="N333" i="5"/>
  <c r="I151" i="5"/>
  <c r="I153" i="5" s="1"/>
  <c r="I154" i="5" s="1"/>
  <c r="M316" i="5"/>
  <c r="N150" i="5"/>
  <c r="G327" i="5"/>
  <c r="G151" i="5"/>
  <c r="G153" i="5" s="1"/>
  <c r="G154" i="5" s="1"/>
  <c r="L327" i="5"/>
  <c r="L151" i="5"/>
  <c r="L153" i="5" s="1"/>
  <c r="L154" i="5" s="1"/>
  <c r="H151" i="5"/>
  <c r="H327" i="5"/>
  <c r="E80" i="5"/>
  <c r="E317" i="5"/>
  <c r="N338" i="5" l="1"/>
  <c r="N336" i="5"/>
  <c r="I337" i="5"/>
  <c r="I338" i="5" s="1"/>
  <c r="I340" i="5" s="1"/>
  <c r="I345" i="5" s="1"/>
  <c r="L337" i="5"/>
  <c r="L338" i="5" s="1"/>
  <c r="L340" i="5" s="1"/>
  <c r="L345" i="5" s="1"/>
  <c r="G337" i="5"/>
  <c r="G338" i="5" s="1"/>
  <c r="G340" i="5" s="1"/>
  <c r="G345" i="5" s="1"/>
  <c r="H337" i="5"/>
  <c r="H338" i="5" s="1"/>
  <c r="H340" i="5" s="1"/>
  <c r="H345" i="5" s="1"/>
  <c r="J317" i="5"/>
  <c r="B345" i="5"/>
  <c r="B317" i="5"/>
  <c r="M317" i="5"/>
  <c r="N78" i="5"/>
  <c r="G328" i="5"/>
  <c r="L328" i="5"/>
  <c r="M327" i="5"/>
  <c r="M151" i="5"/>
  <c r="M153" i="5" s="1"/>
  <c r="M154" i="5" s="1"/>
  <c r="N316" i="5"/>
  <c r="H328" i="5"/>
  <c r="H153" i="5"/>
  <c r="N80" i="5"/>
  <c r="E81" i="5"/>
  <c r="N81" i="5" s="1"/>
  <c r="P81" i="5" s="1"/>
  <c r="N153" i="5" l="1"/>
  <c r="M337" i="5"/>
  <c r="M338" i="5" s="1"/>
  <c r="M340" i="5" s="1"/>
  <c r="M345" i="5" s="1"/>
  <c r="B347" i="5"/>
  <c r="C344" i="5" s="1"/>
  <c r="N317" i="5"/>
  <c r="M328" i="5"/>
  <c r="N151" i="5"/>
  <c r="N327" i="5"/>
  <c r="H154" i="5"/>
  <c r="N154" i="5" s="1"/>
  <c r="P154" i="5" s="1"/>
  <c r="D344" i="5" l="1"/>
  <c r="D347" i="5" s="1"/>
  <c r="C347" i="5"/>
  <c r="E344" i="5"/>
  <c r="N337" i="5"/>
  <c r="G344" i="5"/>
  <c r="G347" i="5" s="1"/>
  <c r="N328" i="5"/>
  <c r="F344" i="5" l="1"/>
  <c r="F347" i="5" s="1"/>
  <c r="E347" i="5"/>
  <c r="H344" i="5"/>
  <c r="N340" i="5"/>
  <c r="I344" i="5" l="1"/>
  <c r="H347" i="5"/>
  <c r="N345" i="5"/>
  <c r="N25" i="17"/>
  <c r="N37" i="17" s="1"/>
  <c r="J344" i="5" l="1"/>
  <c r="I347" i="5"/>
  <c r="K344" i="5" l="1"/>
  <c r="J347" i="5"/>
  <c r="L344" i="5" l="1"/>
  <c r="K347" i="5"/>
  <c r="M344" i="5" l="1"/>
  <c r="M347" i="5" s="1"/>
  <c r="L34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Matousek, Michal</author>
  </authors>
  <commentList>
    <comment ref="S79" authorId="0" shapeId="0" xr:uid="{22AC4AC2-A2B6-4F41-8B3D-100AEAB1CFB3}">
      <text>
        <r>
          <rPr>
            <b/>
            <sz val="9"/>
            <color indexed="81"/>
            <rFont val="Tahoma"/>
            <family val="2"/>
          </rPr>
          <t>Matousek, Michal:</t>
        </r>
        <r>
          <rPr>
            <sz val="9"/>
            <color indexed="81"/>
            <rFont val="Tahoma"/>
            <family val="2"/>
          </rPr>
          <t xml:space="preserve">
Must be changed manualy by Accounting</t>
        </r>
      </text>
    </comment>
    <comment ref="S147" authorId="0" shapeId="0" xr:uid="{0609B42B-CAA1-4437-8386-19E8B4308F0D}">
      <text>
        <r>
          <rPr>
            <b/>
            <sz val="9"/>
            <color indexed="81"/>
            <rFont val="Tahoma"/>
            <family val="2"/>
          </rPr>
          <t>Matousek, Michal:</t>
        </r>
        <r>
          <rPr>
            <sz val="9"/>
            <color indexed="81"/>
            <rFont val="Tahoma"/>
            <family val="2"/>
          </rPr>
          <t xml:space="preserve">
Must be changed manualy by Accounting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Matousek, Michal</author>
  </authors>
  <commentList>
    <comment ref="R79" authorId="0" shapeId="0" xr:uid="{BB69CF0C-0C1D-4D99-8B28-C2AAA7356192}">
      <text>
        <r>
          <rPr>
            <b/>
            <sz val="9"/>
            <color indexed="81"/>
            <rFont val="Tahoma"/>
            <family val="2"/>
          </rPr>
          <t>Matousek, Michal:</t>
        </r>
        <r>
          <rPr>
            <sz val="9"/>
            <color indexed="81"/>
            <rFont val="Tahoma"/>
            <family val="2"/>
          </rPr>
          <t xml:space="preserve">
Must be changed manualy by Accounting</t>
        </r>
      </text>
    </comment>
    <comment ref="R153" authorId="0" shapeId="0" xr:uid="{6B23B620-059C-49CE-87C3-6E198C668BA7}">
      <text>
        <r>
          <rPr>
            <b/>
            <sz val="9"/>
            <color indexed="81"/>
            <rFont val="Tahoma"/>
            <family val="2"/>
          </rPr>
          <t>Matousek, Michal:</t>
        </r>
        <r>
          <rPr>
            <sz val="9"/>
            <color indexed="81"/>
            <rFont val="Tahoma"/>
            <family val="2"/>
          </rPr>
          <t xml:space="preserve">
Must be changed manualy by Accounting</t>
        </r>
      </text>
    </comment>
  </commentList>
</comments>
</file>

<file path=xl/sharedStrings.xml><?xml version="1.0" encoding="utf-8"?>
<sst xmlns="http://schemas.openxmlformats.org/spreadsheetml/2006/main" count="1737" uniqueCount="350">
  <si>
    <t>5311 RPTO</t>
  </si>
  <si>
    <t>RECAP OF COSTS</t>
  </si>
  <si>
    <t>OPERATIONS</t>
  </si>
  <si>
    <t>YEAR</t>
  </si>
  <si>
    <t>APPROVED</t>
  </si>
  <si>
    <t>TO-DATE</t>
  </si>
  <si>
    <t>LINE-ITEM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</si>
  <si>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</si>
  <si>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</si>
  <si>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</si>
  <si>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</si>
  <si>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</si>
  <si>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</si>
  <si>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</si>
  <si>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</si>
  <si>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</si>
  <si>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</si>
  <si>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</si>
  <si>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</si>
  <si>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EXPENDITURES</t>
  </si>
  <si>
    <t>BUDGET</t>
  </si>
  <si>
    <t>BALANCE</t>
  </si>
  <si>
    <t>Advertising</t>
  </si>
  <si>
    <t>Total Actual Expenses</t>
  </si>
  <si>
    <t xml:space="preserve">    Farebox</t>
  </si>
  <si>
    <t>Total "Fares" Revenue</t>
  </si>
  <si>
    <t>Total Expense (Operating Deficit)</t>
  </si>
  <si>
    <t>Amount Due(round to nearest $)</t>
  </si>
  <si>
    <t>ADMINISTRATION</t>
  </si>
  <si>
    <t>Total Administration Expenses</t>
  </si>
  <si>
    <t>REVENUE</t>
  </si>
  <si>
    <t>Farebox</t>
  </si>
  <si>
    <t>Contract Revenue:</t>
  </si>
  <si>
    <t>Total Contract Revenue</t>
  </si>
  <si>
    <t>REMAINING</t>
  </si>
  <si>
    <t>Total Cost of Expense</t>
  </si>
  <si>
    <t>Local 20% Match</t>
  </si>
  <si>
    <t>Total</t>
  </si>
  <si>
    <t>Amount Due (Rounded to nearest $)</t>
  </si>
  <si>
    <t xml:space="preserve"> </t>
  </si>
  <si>
    <t>Local 0% Match</t>
  </si>
  <si>
    <t>PROJECT COUNTY:</t>
  </si>
  <si>
    <t>FISCAL YEAR:</t>
  </si>
  <si>
    <t xml:space="preserve">LINE-ITEM </t>
  </si>
  <si>
    <t xml:space="preserve">Total </t>
  </si>
  <si>
    <t>Total Other Revenue</t>
  </si>
  <si>
    <t>50% Local Match -Operations</t>
  </si>
  <si>
    <t>20% Local Match -Administration</t>
  </si>
  <si>
    <t>Total Farebox</t>
  </si>
  <si>
    <t>total expense are in b23</t>
  </si>
  <si>
    <t>reduced by fair box in b27</t>
  </si>
  <si>
    <t>b28 should be b28-b27</t>
  </si>
  <si>
    <t>trying to add in their in-kind revenue (whateer is in cell b30 is actually in b119)</t>
  </si>
  <si>
    <t>take in-kind revenue and use as match</t>
  </si>
  <si>
    <t>should equal b119, but must not be more than what is in b29</t>
  </si>
  <si>
    <t>then, if any money left over from b119, after deduct b29, I would like to be applied to their 'admin'</t>
  </si>
  <si>
    <t>b66 will be the administrative line</t>
  </si>
  <si>
    <t>NOTES</t>
  </si>
  <si>
    <t>Formula</t>
  </si>
  <si>
    <t>B66 Formula</t>
  </si>
  <si>
    <t>B30 Formula:</t>
  </si>
  <si>
    <t>"=IF(B119&gt;B29,B29,B119)"</t>
  </si>
  <si>
    <t>"=IF(B119&gt;B29,B119-B29,0)"</t>
  </si>
  <si>
    <t>IF b119&gt;b29 THEN (b30 =b29 AND b66=b119-b29) ELSE (b30=b119 &amp;&amp; b66=0)</t>
  </si>
  <si>
    <t>Required Local Match</t>
  </si>
  <si>
    <t>Amount Due (round to nearest $)</t>
  </si>
  <si>
    <t>FTA Amount Due - Operating</t>
  </si>
  <si>
    <t>FTA Amount Due - Adm.</t>
  </si>
  <si>
    <t>City</t>
  </si>
  <si>
    <t>Less: In-Kind Expense Reimbursement</t>
  </si>
  <si>
    <t>In-Kind Operating Expense:</t>
  </si>
  <si>
    <t>50% Match</t>
  </si>
  <si>
    <t>Total In-Kind Operating Expense:</t>
  </si>
  <si>
    <t>In-Kind Admin Expense:</t>
  </si>
  <si>
    <t>Total In-Kind Admin Expense:</t>
  </si>
  <si>
    <t>Utilities</t>
  </si>
  <si>
    <t>20% Match</t>
  </si>
  <si>
    <t>In-Kind Reimbursement</t>
  </si>
  <si>
    <t>In-Kind Unused in Current Month</t>
  </si>
  <si>
    <t>Escrow Withdrawal</t>
  </si>
  <si>
    <t>Escrow Balance</t>
  </si>
  <si>
    <t>Escrow Beginning Balance</t>
  </si>
  <si>
    <t>Capital</t>
  </si>
  <si>
    <t>20% Local Match -Capital</t>
  </si>
  <si>
    <t>YTD</t>
  </si>
  <si>
    <t>Mileage</t>
  </si>
  <si>
    <t>AWARD</t>
  </si>
  <si>
    <t>AWARDED</t>
  </si>
  <si>
    <t>BUDGETED</t>
  </si>
  <si>
    <t xml:space="preserve">AMOUNT </t>
  </si>
  <si>
    <t>IN AWARD</t>
  </si>
  <si>
    <t>LETTER</t>
  </si>
  <si>
    <t>Escrow Account</t>
  </si>
  <si>
    <t>Other Revenue:</t>
  </si>
  <si>
    <t>Fare Revenue:</t>
  </si>
  <si>
    <t>REVISIONS</t>
  </si>
  <si>
    <t>DATE APPROVED:</t>
  </si>
  <si>
    <t>APPROVED BY:</t>
  </si>
  <si>
    <t>ORIGINAL</t>
  </si>
  <si>
    <t>Insert Date</t>
  </si>
  <si>
    <t>NEW</t>
  </si>
  <si>
    <t>AFTER REVISIONS</t>
  </si>
  <si>
    <t>BUDGET AFTER</t>
  </si>
  <si>
    <t>REVISION 1</t>
  </si>
  <si>
    <t>REVISION 2</t>
  </si>
  <si>
    <t>REVISION 3</t>
  </si>
  <si>
    <t>REVISION 4</t>
  </si>
  <si>
    <t>DATE REQUESTED</t>
  </si>
  <si>
    <t>REQUESTED BY:</t>
  </si>
  <si>
    <t>REVISED</t>
  </si>
  <si>
    <t>Total Revenue</t>
  </si>
  <si>
    <t>Local Match</t>
  </si>
  <si>
    <t>LOCAL MATCH</t>
  </si>
  <si>
    <t>RTAP</t>
  </si>
  <si>
    <t>Per Diem</t>
  </si>
  <si>
    <t>Registration</t>
  </si>
  <si>
    <t>Other (Parking, etc.)</t>
  </si>
  <si>
    <t>(Rounded to nearest $)</t>
  </si>
  <si>
    <t>Vehicle Insurance</t>
  </si>
  <si>
    <t>Drivers Salaries</t>
  </si>
  <si>
    <t>Health Insurance</t>
  </si>
  <si>
    <t>Tires</t>
  </si>
  <si>
    <t>Fuel/Oil</t>
  </si>
  <si>
    <t>Director</t>
  </si>
  <si>
    <t>Supplies</t>
  </si>
  <si>
    <t>Travel</t>
  </si>
  <si>
    <t>Professional Services</t>
  </si>
  <si>
    <t>1.</t>
  </si>
  <si>
    <t>Consulting Firm</t>
  </si>
  <si>
    <t>2.</t>
  </si>
  <si>
    <t>Inv. Date</t>
  </si>
  <si>
    <t>Street and Number</t>
  </si>
  <si>
    <t>P.O. Box</t>
  </si>
  <si>
    <t>3.</t>
  </si>
  <si>
    <t>Invoice No.</t>
  </si>
  <si>
    <t>State</t>
  </si>
  <si>
    <t>Zip</t>
  </si>
  <si>
    <t>In Account With</t>
  </si>
  <si>
    <t>ALABAMA DEPARTMENT OF TRANSPORTATION</t>
  </si>
  <si>
    <t>A/C#</t>
  </si>
  <si>
    <t>Func.</t>
  </si>
  <si>
    <t>Obj.</t>
  </si>
  <si>
    <t>F</t>
  </si>
  <si>
    <t>Project No.</t>
  </si>
  <si>
    <t>P/C</t>
  </si>
  <si>
    <t>2</t>
  </si>
  <si>
    <t>Explanation of invoice and description of
work completed</t>
  </si>
  <si>
    <t>16.</t>
  </si>
  <si>
    <t>Totals</t>
  </si>
  <si>
    <t>17.</t>
  </si>
  <si>
    <t>I certify that the within amount shown as a total in
column 14 (amount due) is correct, and unpaid.</t>
  </si>
  <si>
    <t>Local Transportation Engineer</t>
  </si>
  <si>
    <t>Claimant's Signature</t>
  </si>
  <si>
    <t>Sworn and subscribed to before me this</t>
  </si>
  <si>
    <t>day of</t>
  </si>
  <si>
    <t>20</t>
  </si>
  <si>
    <t xml:space="preserve">.                                                    </t>
  </si>
  <si>
    <t>Notary Public</t>
  </si>
  <si>
    <t>Agency Name</t>
  </si>
  <si>
    <t>Address</t>
  </si>
  <si>
    <t>AL</t>
  </si>
  <si>
    <t>Account</t>
  </si>
  <si>
    <t>Function Code</t>
  </si>
  <si>
    <t>0405</t>
  </si>
  <si>
    <t>Object Code</t>
  </si>
  <si>
    <t>0545</t>
  </si>
  <si>
    <t>Program Code</t>
  </si>
  <si>
    <t>RP</t>
  </si>
  <si>
    <t>TO</t>
  </si>
  <si>
    <t>Project Number</t>
  </si>
  <si>
    <t>0406</t>
  </si>
  <si>
    <t>OP</t>
  </si>
  <si>
    <t>ADMN</t>
  </si>
  <si>
    <t>Program</t>
  </si>
  <si>
    <t>TRRPT</t>
  </si>
  <si>
    <t>Agency Number</t>
  </si>
  <si>
    <t>Fiscal Year</t>
  </si>
  <si>
    <t>Work Agreement</t>
  </si>
  <si>
    <t>TO8</t>
  </si>
  <si>
    <t>0408</t>
  </si>
  <si>
    <t>Federal Share</t>
  </si>
  <si>
    <t>Budget Revenue</t>
  </si>
  <si>
    <t>Federal Award Based on data</t>
  </si>
  <si>
    <t>OCT-DEC</t>
  </si>
  <si>
    <t>JAN-MAR</t>
  </si>
  <si>
    <t>APR-JUN</t>
  </si>
  <si>
    <t>JUL-SEP</t>
  </si>
  <si>
    <t>Mechanic Salaries</t>
  </si>
  <si>
    <t>FICA/Social Security</t>
  </si>
  <si>
    <t>Unemployment Compensation</t>
  </si>
  <si>
    <t>Workmen's Compensation</t>
  </si>
  <si>
    <t>Life Insurance</t>
  </si>
  <si>
    <t>Retirement</t>
  </si>
  <si>
    <t>Overtime</t>
  </si>
  <si>
    <t>Safety Incentive Programs</t>
  </si>
  <si>
    <t>Longevity Pay</t>
  </si>
  <si>
    <t>Disability</t>
  </si>
  <si>
    <t>Substitute Drivers/Temps</t>
  </si>
  <si>
    <t xml:space="preserve">Training  </t>
  </si>
  <si>
    <t>Uniforms</t>
  </si>
  <si>
    <t>Alcohol/Drug Testing</t>
  </si>
  <si>
    <t>Background Checks</t>
  </si>
  <si>
    <t>Physical Examinations</t>
  </si>
  <si>
    <t>Radio Communications</t>
  </si>
  <si>
    <t>Recruitment</t>
  </si>
  <si>
    <t>Vehicle Maintenance/Repairs</t>
  </si>
  <si>
    <t>Vehicle Cleaning and Sanitation</t>
  </si>
  <si>
    <t>Personal Protective Equipment</t>
  </si>
  <si>
    <t>Towing</t>
  </si>
  <si>
    <t>Purchased transportation</t>
  </si>
  <si>
    <t>Licenses/Tags</t>
  </si>
  <si>
    <t>Non-Revenue (Service) Vehicles</t>
  </si>
  <si>
    <t xml:space="preserve">Vehicle Insurance Deductibles </t>
  </si>
  <si>
    <t>Vehicle Rental</t>
  </si>
  <si>
    <t>GPS Monitoring/Vehicle Data Plan</t>
  </si>
  <si>
    <t>Operating Building Equipment</t>
  </si>
  <si>
    <t>Space/Rent</t>
  </si>
  <si>
    <t>Storage</t>
  </si>
  <si>
    <t>Pest Control</t>
  </si>
  <si>
    <t>Groundskeeping</t>
  </si>
  <si>
    <t>Cleaning &amp; Janitorial</t>
  </si>
  <si>
    <t>Operating Building Insurance</t>
  </si>
  <si>
    <t>Shop Building  Maintenance/Repairs</t>
  </si>
  <si>
    <t>Shop Equipment</t>
  </si>
  <si>
    <t>Shop Equipment Maintenance/Repairs</t>
  </si>
  <si>
    <t>Equipment Rental</t>
  </si>
  <si>
    <t>Shop Supplies</t>
  </si>
  <si>
    <t>Small Tools</t>
  </si>
  <si>
    <t>Insurance - Non Vehicle</t>
  </si>
  <si>
    <t>Insurance Deductibles - Non Vehicle</t>
  </si>
  <si>
    <t>Indirect Cost</t>
  </si>
  <si>
    <t>Fees (Non-Penalty)</t>
  </si>
  <si>
    <t>Salaries (Non-Driver, Non-Mechanic )</t>
  </si>
  <si>
    <t>Building Maintenance/Repairs</t>
  </si>
  <si>
    <t>Administrative Salaries (Non-Director)</t>
  </si>
  <si>
    <t>State Unemployment Insurance</t>
  </si>
  <si>
    <t>Payroll Processing</t>
  </si>
  <si>
    <t>Employee Recruitment</t>
  </si>
  <si>
    <t>Background Check</t>
  </si>
  <si>
    <t>Training</t>
  </si>
  <si>
    <t>Insurance - Commercial Property</t>
  </si>
  <si>
    <t>Insurance - General Liability</t>
  </si>
  <si>
    <t>Insurance - Contents and Property</t>
  </si>
  <si>
    <t>Insurance - Employee Dishonesty &amp; Notary</t>
  </si>
  <si>
    <t>Insurance - Directors &amp; Officers Lib.</t>
  </si>
  <si>
    <t>Tags/Titles</t>
  </si>
  <si>
    <t>Security System</t>
  </si>
  <si>
    <t xml:space="preserve">Storage Rental </t>
  </si>
  <si>
    <t>Telephone/Internet</t>
  </si>
  <si>
    <t>Cellphone/Data Communication</t>
  </si>
  <si>
    <t>Equipment Lease</t>
  </si>
  <si>
    <t>Office Equipment</t>
  </si>
  <si>
    <t>Postage/P.O. Box</t>
  </si>
  <si>
    <t>Advertising/Marketing</t>
  </si>
  <si>
    <t>Dues/Membership/Registration Fees</t>
  </si>
  <si>
    <t>Software</t>
  </si>
  <si>
    <t>Information Systems / Repairs</t>
  </si>
  <si>
    <t>Cyber Liability Insurance</t>
  </si>
  <si>
    <t xml:space="preserve">Indirect Costs </t>
  </si>
  <si>
    <t>10/01/2022 - 09/30/2025</t>
  </si>
  <si>
    <r>
      <t>Operating Salaries</t>
    </r>
    <r>
      <rPr>
        <sz val="10"/>
        <rFont val="Calibri"/>
        <family val="2"/>
        <scheme val="minor"/>
      </rPr>
      <t xml:space="preserve"> (Non-Driver &amp; Non-Mechanic)</t>
    </r>
  </si>
  <si>
    <t>Operating Building Maintenance/Repairs</t>
  </si>
  <si>
    <t>Shop Building Maintenance/Repairs</t>
  </si>
  <si>
    <t>Insurance - Non-Vehicle</t>
  </si>
  <si>
    <t>Insurance Deductibles - Non-Vehicle</t>
  </si>
  <si>
    <t>Special Funding Code?</t>
  </si>
  <si>
    <t>Example: If CARES Act Funding then enter C. This will appear on F-25 next to invoice number</t>
  </si>
  <si>
    <t>4. Service Period From</t>
  </si>
  <si>
    <t>to</t>
  </si>
  <si>
    <t>5.</t>
  </si>
  <si>
    <t>6.                                                                                     Distribution</t>
  </si>
  <si>
    <t>7.
Sect.
No.</t>
  </si>
  <si>
    <t>8.
Percent
Comp.</t>
  </si>
  <si>
    <t>9.
Fee
Amount</t>
  </si>
  <si>
    <t>10.
Amount
Earned
Current Month</t>
  </si>
  <si>
    <t>11.
Amount
Retained
Current Month</t>
  </si>
  <si>
    <t>12.
Amount 
Earned
To Date</t>
  </si>
  <si>
    <t>13.
Amount
Retained
To Date</t>
  </si>
  <si>
    <t>14.
Amount
Previously
Paid</t>
  </si>
  <si>
    <t>15.
Amount
Due</t>
  </si>
  <si>
    <t>18.</t>
  </si>
  <si>
    <t xml:space="preserve">   19.  Approved By:</t>
  </si>
  <si>
    <t>Director Salary</t>
  </si>
  <si>
    <t>OCTOBER 1, 2022 - SEPTEMBER 30, 2023</t>
  </si>
  <si>
    <t>TRANSIT PROGRAM LINE ITEM BUDGET SHEET</t>
  </si>
  <si>
    <t>Reimbursable In-Kind Operating Expense</t>
  </si>
  <si>
    <t>Reimbursable In-Kind Admin Expense</t>
  </si>
  <si>
    <t>Operating In-Kind Reimbursement</t>
  </si>
  <si>
    <t>Administrative In-Kind Reimbursement</t>
  </si>
  <si>
    <t>Undistributed Cash Surplus</t>
  </si>
  <si>
    <t>Mandatory Cash Surplus Escrow Deposit</t>
  </si>
  <si>
    <t>Net Local Match Required for Month</t>
  </si>
  <si>
    <t>Local Match Requirement</t>
  </si>
  <si>
    <t>075</t>
  </si>
  <si>
    <t>For Work Agreement Dated:</t>
  </si>
  <si>
    <t>0404</t>
  </si>
  <si>
    <t>Sup. Eq</t>
  </si>
  <si>
    <t>Pur. TR.</t>
  </si>
  <si>
    <t>Mob. M.</t>
  </si>
  <si>
    <t>Prev. Mt.</t>
  </si>
  <si>
    <t>Vehicle Disposition</t>
  </si>
  <si>
    <t>VC</t>
  </si>
  <si>
    <t>AD</t>
  </si>
  <si>
    <t>040</t>
  </si>
  <si>
    <t>000104373</t>
  </si>
  <si>
    <t>0001</t>
  </si>
  <si>
    <t>Lawrence County Commission</t>
  </si>
  <si>
    <t>PO Box 307</t>
  </si>
  <si>
    <t>Moulton</t>
  </si>
  <si>
    <t>County Number</t>
  </si>
  <si>
    <t>RPT-040</t>
  </si>
  <si>
    <t>FY 2023</t>
  </si>
  <si>
    <t>Radios</t>
  </si>
  <si>
    <t>Purchased Trans.</t>
  </si>
  <si>
    <t>Mobility Manager</t>
  </si>
  <si>
    <t>Preventive Maint.</t>
  </si>
  <si>
    <t>Planning</t>
  </si>
  <si>
    <r>
      <t xml:space="preserve">Local </t>
    </r>
    <r>
      <rPr>
        <b/>
        <sz val="12"/>
        <color rgb="FFFF0000"/>
        <rFont val="Arial"/>
        <family val="2"/>
      </rPr>
      <t>20%</t>
    </r>
    <r>
      <rPr>
        <b/>
        <sz val="12"/>
        <rFont val="Arial"/>
        <family val="2"/>
      </rPr>
      <t xml:space="preserve"> Match</t>
    </r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</si>
  <si>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</si>
  <si>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</si>
  <si>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</si>
  <si>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</si>
  <si>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</si>
  <si>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</si>
  <si>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</si>
  <si>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</si>
  <si>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</si>
  <si>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</si>
  <si>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</si>
  <si>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</si>
  <si>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Support Equipment 1</t>
  </si>
  <si>
    <t>Support Equipment 2</t>
  </si>
  <si>
    <t>Support Equipment 3</t>
  </si>
  <si>
    <t>512</t>
  </si>
  <si>
    <t>513</t>
  </si>
  <si>
    <t>514</t>
  </si>
  <si>
    <t>515</t>
  </si>
  <si>
    <t>516</t>
  </si>
  <si>
    <t>517</t>
  </si>
  <si>
    <t>518</t>
  </si>
  <si>
    <t>519</t>
  </si>
  <si>
    <t>TC8</t>
  </si>
  <si>
    <t>Pur. Tr.</t>
  </si>
  <si>
    <t>C</t>
  </si>
  <si>
    <t>EIN</t>
  </si>
  <si>
    <t>OPRT</t>
  </si>
  <si>
    <t>Match</t>
  </si>
  <si>
    <t>Awarded</t>
  </si>
  <si>
    <t xml:space="preserve">Complete the budget revisions and print the form to forward to your Regional Manager. </t>
  </si>
  <si>
    <t>SPECIAL FUNDING LINE ITEM BUDGET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</si>
</sst>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Narrow"/>
      <family val="2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theme="1"/>
      <name val="Calibri"/>
      <family val="2"/>
      <scheme val="minor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9" fontId="25" fillId="0" borderId="0" applyFont="0" applyFill="0" applyBorder="0" applyAlignment="0" applyProtection="0"/>
  </cellStyleXfs>
  <cellXfs count="482">
    <xf numFmtId="0" fontId="0" fillId="0" borderId="0" xfId="0"/>
    <xf numFmtId="39" fontId="0" fillId="0" borderId="0" xfId="0" applyNumberFormat="1" applyFill="1" applyBorder="1"/>
    <xf numFmtId="0" fontId="2" fillId="0" borderId="0" xfId="4"/>
    <xf numFmtId="0" fontId="2" fillId="0" borderId="0" xfId="4" applyAlignment="1"/>
    <xf numFmtId="0" fontId="2" fillId="0" borderId="0" xfId="4" applyFont="1"/>
    <xf numFmtId="39" fontId="1" fillId="0" borderId="0" xfId="4" applyNumberFormat="1" applyFont="1" applyAlignment="1">
      <alignment horizontal="center"/>
    </xf>
    <xf numFmtId="39" fontId="2" fillId="0" borderId="0" xfId="4" applyNumberFormat="1"/>
    <xf numFmtId="39" fontId="1" fillId="0" borderId="0" xfId="4" applyNumberFormat="1" applyFont="1" applyFill="1" applyBorder="1"/>
    <xf numFmtId="0" fontId="2" fillId="0" borderId="0" xfId="4" applyFill="1" applyBorder="1"/>
    <xf numFmtId="0" fontId="1" fillId="0" borderId="0" xfId="4" applyFont="1" applyFill="1" applyBorder="1" applyAlignment="1">
      <alignment horizontal="center"/>
    </xf>
    <xf numFmtId="39" fontId="1" fillId="0" borderId="0" xfId="4" applyNumberFormat="1" applyFont="1" applyFill="1" applyBorder="1" applyAlignment="1">
      <alignment horizontal="center"/>
    </xf>
    <xf numFmtId="39" fontId="1" fillId="0" borderId="0" xfId="0" applyNumberFormat="1" applyFont="1" applyFill="1" applyBorder="1"/>
    <xf numFmtId="0" fontId="1" fillId="0" borderId="0" xfId="4" applyFont="1" applyAlignment="1">
      <alignment horizontal="center"/>
    </xf>
    <xf numFmtId="0" fontId="1" fillId="2" borderId="0" xfId="4" applyFont="1" applyFill="1"/>
    <xf numFmtId="0" fontId="2" fillId="2" borderId="0" xfId="4" applyFill="1"/>
    <xf numFmtId="0" fontId="1" fillId="3" borderId="0" xfId="4" applyFont="1" applyFill="1"/>
    <xf numFmtId="0" fontId="2" fillId="3" borderId="0" xfId="4" applyFill="1"/>
    <xf numFmtId="0" fontId="2" fillId="0" borderId="0" xfId="0" applyFont="1" applyAlignment="1">
      <alignment horizontal="left"/>
    </xf>
    <xf numFmtId="0" fontId="1" fillId="2" borderId="0" xfId="4" applyFont="1" applyFill="1" applyAlignment="1">
      <alignment horizontal="center"/>
    </xf>
    <xf numFmtId="0" fontId="1" fillId="3" borderId="0" xfId="4" applyFont="1" applyFill="1" applyAlignment="1">
      <alignment horizontal="center"/>
    </xf>
    <xf numFmtId="0" fontId="1" fillId="0" borderId="0" xfId="4" applyFont="1" applyAlignment="1" applyProtection="1">
      <alignment horizontal="center"/>
    </xf>
    <xf numFmtId="0" fontId="2" fillId="0" borderId="0" xfId="4" applyProtection="1"/>
    <xf numFmtId="0" fontId="2" fillId="0" borderId="0" xfId="4" applyFill="1"/>
    <xf numFmtId="0" fontId="2" fillId="0" borderId="0" xfId="4" applyProtection="1">
      <protection locked="0"/>
    </xf>
    <xf numFmtId="44" fontId="1" fillId="2" borderId="25" xfId="3" applyFont="1" applyFill="1" applyBorder="1"/>
    <xf numFmtId="44" fontId="2" fillId="0" borderId="0" xfId="3" applyFont="1"/>
    <xf numFmtId="44" fontId="2" fillId="0" borderId="0" xfId="3" applyFont="1" applyProtection="1">
      <protection locked="0"/>
    </xf>
    <xf numFmtId="44" fontId="4" fillId="0" borderId="0" xfId="3" applyFont="1"/>
    <xf numFmtId="44" fontId="1" fillId="3" borderId="3" xfId="3" applyFont="1" applyFill="1" applyBorder="1"/>
    <xf numFmtId="44" fontId="1" fillId="0" borderId="0" xfId="3" applyFont="1" applyFill="1" applyBorder="1"/>
    <xf numFmtId="44" fontId="0" fillId="0" borderId="0" xfId="3" applyFont="1" applyProtection="1"/>
    <xf numFmtId="44" fontId="0" fillId="0" borderId="0" xfId="3" applyFont="1" applyProtection="1">
      <protection locked="0"/>
    </xf>
    <xf numFmtId="44" fontId="4" fillId="0" borderId="0" xfId="3" applyFont="1" applyProtection="1"/>
    <xf numFmtId="0" fontId="2" fillId="0" borderId="0" xfId="4" applyFill="1" applyAlignment="1"/>
    <xf numFmtId="0" fontId="1" fillId="0" borderId="0" xfId="4" applyFont="1" applyFill="1" applyAlignment="1">
      <alignment horizontal="center"/>
    </xf>
    <xf numFmtId="39" fontId="1" fillId="0" borderId="0" xfId="4" applyNumberFormat="1" applyFont="1" applyFill="1" applyAlignment="1">
      <alignment horizontal="center"/>
    </xf>
    <xf numFmtId="44" fontId="2" fillId="0" borderId="0" xfId="3" applyFont="1" applyFill="1"/>
    <xf numFmtId="39" fontId="4" fillId="0" borderId="0" xfId="6" applyNumberFormat="1" applyFill="1"/>
    <xf numFmtId="44" fontId="1" fillId="3" borderId="25" xfId="3" applyFont="1" applyFill="1" applyBorder="1"/>
    <xf numFmtId="9" fontId="1" fillId="2" borderId="0" xfId="4" applyNumberFormat="1" applyFont="1" applyFill="1"/>
    <xf numFmtId="9" fontId="1" fillId="3" borderId="0" xfId="4" applyNumberFormat="1" applyFont="1" applyFill="1"/>
    <xf numFmtId="39" fontId="1" fillId="5" borderId="25" xfId="0" applyNumberFormat="1" applyFont="1" applyFill="1" applyBorder="1"/>
    <xf numFmtId="0" fontId="2" fillId="0" borderId="0" xfId="0" applyFont="1"/>
    <xf numFmtId="44" fontId="2" fillId="0" borderId="0" xfId="4" applyNumberFormat="1"/>
    <xf numFmtId="0" fontId="2" fillId="0" borderId="0" xfId="4" applyBorder="1"/>
    <xf numFmtId="0" fontId="1" fillId="2" borderId="4" xfId="4" applyFont="1" applyFill="1" applyBorder="1"/>
    <xf numFmtId="0" fontId="2" fillId="2" borderId="4" xfId="4" applyFill="1" applyBorder="1"/>
    <xf numFmtId="0" fontId="2" fillId="0" borderId="0" xfId="4" applyFont="1" applyBorder="1"/>
    <xf numFmtId="0" fontId="1" fillId="0" borderId="4" xfId="4" applyFont="1" applyFill="1" applyBorder="1"/>
    <xf numFmtId="0" fontId="0" fillId="0" borderId="0" xfId="0" applyProtection="1">
      <protection locked="0"/>
    </xf>
    <xf numFmtId="0" fontId="1" fillId="3" borderId="4" xfId="4" applyFont="1" applyFill="1" applyBorder="1"/>
    <xf numFmtId="0" fontId="2" fillId="3" borderId="4" xfId="4" applyFill="1" applyBorder="1"/>
    <xf numFmtId="0" fontId="2" fillId="0" borderId="4" xfId="4" applyBorder="1"/>
    <xf numFmtId="0" fontId="2" fillId="0" borderId="0" xfId="0" applyFont="1" applyBorder="1"/>
    <xf numFmtId="44" fontId="2" fillId="0" borderId="0" xfId="3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/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8" fillId="0" borderId="22" xfId="0" applyFont="1" applyBorder="1" applyAlignment="1">
      <alignment vertical="top"/>
    </xf>
    <xf numFmtId="0" fontId="8" fillId="0" borderId="22" xfId="0" applyFont="1" applyBorder="1" applyAlignment="1">
      <alignment horizontal="center" vertical="top"/>
    </xf>
    <xf numFmtId="3" fontId="8" fillId="0" borderId="0" xfId="0" applyNumberFormat="1" applyFont="1"/>
    <xf numFmtId="0" fontId="12" fillId="4" borderId="20" xfId="0" applyNumberFormat="1" applyFont="1" applyFill="1" applyBorder="1" applyAlignment="1">
      <alignment horizontal="center"/>
    </xf>
    <xf numFmtId="49" fontId="12" fillId="4" borderId="20" xfId="0" applyNumberFormat="1" applyFont="1" applyFill="1" applyBorder="1" applyAlignment="1">
      <alignment horizontal="center"/>
    </xf>
    <xf numFmtId="0" fontId="12" fillId="4" borderId="20" xfId="0" applyFont="1" applyFill="1" applyBorder="1"/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21" xfId="0" applyFont="1" applyBorder="1"/>
    <xf numFmtId="49" fontId="8" fillId="0" borderId="4" xfId="0" applyNumberFormat="1" applyFont="1" applyBorder="1" applyAlignment="1">
      <alignment horizontal="left" vertical="top"/>
    </xf>
    <xf numFmtId="49" fontId="11" fillId="0" borderId="2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0" fillId="5" borderId="0" xfId="0" applyFill="1"/>
    <xf numFmtId="0" fontId="2" fillId="5" borderId="0" xfId="0" applyFont="1" applyFill="1"/>
    <xf numFmtId="0" fontId="2" fillId="5" borderId="0" xfId="4" applyFont="1" applyFill="1"/>
    <xf numFmtId="0" fontId="2" fillId="5" borderId="0" xfId="4" applyFill="1"/>
    <xf numFmtId="49" fontId="2" fillId="5" borderId="0" xfId="4" applyNumberFormat="1" applyFill="1"/>
    <xf numFmtId="0" fontId="12" fillId="6" borderId="20" xfId="0" applyNumberFormat="1" applyFont="1" applyFill="1" applyBorder="1" applyAlignment="1">
      <alignment horizontal="center"/>
    </xf>
    <xf numFmtId="49" fontId="12" fillId="6" borderId="20" xfId="0" applyNumberFormat="1" applyFont="1" applyFill="1" applyBorder="1" applyAlignment="1">
      <alignment horizontal="center"/>
    </xf>
    <xf numFmtId="0" fontId="12" fillId="6" borderId="20" xfId="0" applyFont="1" applyFill="1" applyBorder="1"/>
    <xf numFmtId="49" fontId="8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right"/>
    </xf>
    <xf numFmtId="0" fontId="2" fillId="8" borderId="0" xfId="0" applyFont="1" applyFill="1" applyAlignment="1">
      <alignment horizontal="right"/>
    </xf>
    <xf numFmtId="49" fontId="2" fillId="8" borderId="0" xfId="0" applyNumberFormat="1" applyFont="1" applyFill="1" applyAlignment="1">
      <alignment horizontal="right"/>
    </xf>
    <xf numFmtId="0" fontId="2" fillId="8" borderId="0" xfId="0" applyFont="1" applyFill="1"/>
    <xf numFmtId="0" fontId="0" fillId="8" borderId="0" xfId="0" applyFill="1"/>
    <xf numFmtId="0" fontId="0" fillId="8" borderId="0" xfId="0" applyFill="1" applyAlignment="1">
      <alignment horizontal="left"/>
    </xf>
    <xf numFmtId="0" fontId="2" fillId="5" borderId="0" xfId="0" applyFont="1" applyFill="1" applyAlignment="1">
      <alignment horizontal="right"/>
    </xf>
    <xf numFmtId="0" fontId="2" fillId="8" borderId="0" xfId="4" applyFill="1" applyAlignment="1">
      <alignment horizontal="left"/>
    </xf>
    <xf numFmtId="0" fontId="2" fillId="8" borderId="0" xfId="4" applyFill="1"/>
    <xf numFmtId="49" fontId="2" fillId="8" borderId="0" xfId="4" applyNumberFormat="1" applyFill="1" applyAlignment="1">
      <alignment horizontal="left"/>
    </xf>
    <xf numFmtId="0" fontId="2" fillId="8" borderId="0" xfId="4" applyFont="1" applyFill="1"/>
    <xf numFmtId="0" fontId="1" fillId="2" borderId="0" xfId="0" applyFont="1" applyFill="1" applyAlignment="1">
      <alignment horizontal="right"/>
    </xf>
    <xf numFmtId="44" fontId="12" fillId="4" borderId="20" xfId="0" applyNumberFormat="1" applyFont="1" applyFill="1" applyBorder="1" applyAlignment="1">
      <alignment horizontal="center"/>
    </xf>
    <xf numFmtId="44" fontId="12" fillId="6" borderId="20" xfId="0" applyNumberFormat="1" applyFont="1" applyFill="1" applyBorder="1" applyAlignment="1">
      <alignment horizontal="center"/>
    </xf>
    <xf numFmtId="9" fontId="2" fillId="5" borderId="0" xfId="4" applyNumberFormat="1" applyFont="1" applyFill="1" applyAlignment="1">
      <alignment horizontal="left"/>
    </xf>
    <xf numFmtId="44" fontId="2" fillId="5" borderId="0" xfId="4" applyNumberFormat="1" applyFill="1"/>
    <xf numFmtId="44" fontId="2" fillId="0" borderId="0" xfId="4" applyNumberFormat="1" applyFill="1"/>
    <xf numFmtId="44" fontId="1" fillId="0" borderId="0" xfId="4" applyNumberFormat="1" applyFont="1" applyFill="1"/>
    <xf numFmtId="0" fontId="1" fillId="0" borderId="0" xfId="4" applyFont="1"/>
    <xf numFmtId="0" fontId="12" fillId="4" borderId="20" xfId="0" applyNumberFormat="1" applyFont="1" applyFill="1" applyBorder="1"/>
    <xf numFmtId="44" fontId="12" fillId="4" borderId="20" xfId="0" applyNumberFormat="1" applyFont="1" applyFill="1" applyBorder="1"/>
    <xf numFmtId="44" fontId="0" fillId="0" borderId="0" xfId="3" applyFont="1" applyFill="1" applyBorder="1"/>
    <xf numFmtId="44" fontId="0" fillId="0" borderId="0" xfId="3" applyFont="1" applyFill="1"/>
    <xf numFmtId="44" fontId="0" fillId="0" borderId="0" xfId="3" applyFont="1"/>
    <xf numFmtId="44" fontId="2" fillId="0" borderId="0" xfId="3" applyFont="1" applyBorder="1" applyAlignment="1">
      <alignment horizontal="right"/>
    </xf>
    <xf numFmtId="44" fontId="4" fillId="0" borderId="0" xfId="3" applyFont="1" applyFill="1"/>
    <xf numFmtId="44" fontId="4" fillId="0" borderId="0" xfId="3" applyFont="1" applyFill="1" applyBorder="1"/>
    <xf numFmtId="44" fontId="1" fillId="5" borderId="3" xfId="3" applyFont="1" applyFill="1" applyBorder="1"/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8" fontId="2" fillId="0" borderId="0" xfId="3" applyNumberFormat="1" applyFont="1"/>
    <xf numFmtId="49" fontId="8" fillId="8" borderId="3" xfId="0" applyNumberFormat="1" applyFont="1" applyFill="1" applyBorder="1" applyAlignment="1" applyProtection="1">
      <alignment horizontal="center"/>
      <protection locked="0"/>
    </xf>
    <xf numFmtId="44" fontId="12" fillId="8" borderId="19" xfId="3" applyFont="1" applyFill="1" applyBorder="1" applyAlignment="1" applyProtection="1">
      <alignment horizontal="center" vertical="center"/>
      <protection locked="0"/>
    </xf>
    <xf numFmtId="44" fontId="12" fillId="8" borderId="20" xfId="3" applyFont="1" applyFill="1" applyBorder="1" applyAlignment="1" applyProtection="1">
      <alignment horizontal="center" vertical="center"/>
      <protection locked="0"/>
    </xf>
    <xf numFmtId="0" fontId="17" fillId="0" borderId="0" xfId="0" applyFont="1" applyFill="1"/>
    <xf numFmtId="39" fontId="5" fillId="0" borderId="0" xfId="0" applyNumberFormat="1" applyFont="1" applyFill="1" applyAlignment="1">
      <alignment horizontal="center"/>
    </xf>
    <xf numFmtId="39" fontId="17" fillId="0" borderId="0" xfId="0" applyNumberFormat="1" applyFont="1" applyFill="1"/>
    <xf numFmtId="39" fontId="17" fillId="0" borderId="0" xfId="0" applyNumberFormat="1" applyFont="1" applyFill="1" applyProtection="1">
      <protection locked="0"/>
    </xf>
    <xf numFmtId="39" fontId="17" fillId="4" borderId="0" xfId="0" applyNumberFormat="1" applyFont="1" applyFill="1"/>
    <xf numFmtId="0" fontId="5" fillId="0" borderId="5" xfId="0" applyFont="1" applyFill="1" applyBorder="1"/>
    <xf numFmtId="0" fontId="17" fillId="0" borderId="6" xfId="0" applyFont="1" applyFill="1" applyBorder="1"/>
    <xf numFmtId="0" fontId="17" fillId="0" borderId="7" xfId="0" applyFont="1" applyFill="1" applyBorder="1"/>
    <xf numFmtId="0" fontId="5" fillId="0" borderId="8" xfId="0" applyFont="1" applyFill="1" applyBorder="1"/>
    <xf numFmtId="0" fontId="17" fillId="0" borderId="0" xfId="0" applyFont="1" applyFill="1" applyBorder="1"/>
    <xf numFmtId="0" fontId="17" fillId="0" borderId="9" xfId="0" applyFont="1" applyFill="1" applyBorder="1"/>
    <xf numFmtId="0" fontId="17" fillId="0" borderId="8" xfId="0" applyFont="1" applyFill="1" applyBorder="1"/>
    <xf numFmtId="0" fontId="5" fillId="4" borderId="4" xfId="0" applyFont="1" applyFill="1" applyBorder="1"/>
    <xf numFmtId="39" fontId="17" fillId="4" borderId="4" xfId="0" applyNumberFormat="1" applyFont="1" applyFill="1" applyBorder="1"/>
    <xf numFmtId="9" fontId="17" fillId="0" borderId="0" xfId="0" applyNumberFormat="1" applyFont="1" applyFill="1"/>
    <xf numFmtId="0" fontId="5" fillId="0" borderId="0" xfId="0" applyFont="1" applyFill="1"/>
    <xf numFmtId="0" fontId="17" fillId="0" borderId="1" xfId="0" applyFont="1" applyFill="1" applyBorder="1"/>
    <xf numFmtId="39" fontId="17" fillId="0" borderId="1" xfId="0" applyNumberFormat="1" applyFont="1" applyFill="1" applyBorder="1"/>
    <xf numFmtId="39" fontId="17" fillId="0" borderId="0" xfId="0" applyNumberFormat="1" applyFont="1" applyFill="1" applyBorder="1"/>
    <xf numFmtId="0" fontId="5" fillId="4" borderId="1" xfId="0" applyFont="1" applyFill="1" applyBorder="1"/>
    <xf numFmtId="39" fontId="17" fillId="4" borderId="1" xfId="0" applyNumberFormat="1" applyFont="1" applyFill="1" applyBorder="1"/>
    <xf numFmtId="39" fontId="18" fillId="4" borderId="1" xfId="0" applyNumberFormat="1" applyFont="1" applyFill="1" applyBorder="1"/>
    <xf numFmtId="39" fontId="5" fillId="4" borderId="1" xfId="0" applyNumberFormat="1" applyFont="1" applyFill="1" applyBorder="1"/>
    <xf numFmtId="0" fontId="5" fillId="0" borderId="0" xfId="0" applyFont="1" applyFill="1" applyBorder="1"/>
    <xf numFmtId="39" fontId="18" fillId="0" borderId="0" xfId="0" applyNumberFormat="1" applyFont="1" applyFill="1" applyBorder="1"/>
    <xf numFmtId="39" fontId="5" fillId="4" borderId="0" xfId="0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5" fillId="2" borderId="23" xfId="0" applyFont="1" applyFill="1" applyBorder="1"/>
    <xf numFmtId="39" fontId="5" fillId="2" borderId="23" xfId="0" applyNumberFormat="1" applyFont="1" applyFill="1" applyBorder="1"/>
    <xf numFmtId="39" fontId="5" fillId="2" borderId="23" xfId="0" applyNumberFormat="1" applyFont="1" applyFill="1" applyBorder="1" applyProtection="1"/>
    <xf numFmtId="0" fontId="17" fillId="0" borderId="10" xfId="0" applyFont="1" applyFill="1" applyBorder="1"/>
    <xf numFmtId="0" fontId="17" fillId="0" borderId="2" xfId="0" applyFont="1" applyFill="1" applyBorder="1"/>
    <xf numFmtId="0" fontId="17" fillId="0" borderId="11" xfId="0" applyFont="1" applyFill="1" applyBorder="1"/>
    <xf numFmtId="0" fontId="19" fillId="0" borderId="0" xfId="0" applyFont="1" applyFill="1"/>
    <xf numFmtId="0" fontId="5" fillId="4" borderId="0" xfId="0" applyFont="1" applyFill="1" applyAlignment="1">
      <alignment horizontal="left"/>
    </xf>
    <xf numFmtId="0" fontId="5" fillId="0" borderId="0" xfId="0" applyFont="1"/>
    <xf numFmtId="6" fontId="5" fillId="4" borderId="0" xfId="0" applyNumberFormat="1" applyFont="1" applyFill="1"/>
    <xf numFmtId="0" fontId="5" fillId="0" borderId="0" xfId="0" applyFont="1" applyFill="1" applyProtection="1"/>
    <xf numFmtId="39" fontId="5" fillId="0" borderId="0" xfId="0" applyNumberFormat="1" applyFont="1" applyFill="1"/>
    <xf numFmtId="39" fontId="5" fillId="0" borderId="0" xfId="0" applyNumberFormat="1" applyFont="1" applyFill="1" applyBorder="1"/>
    <xf numFmtId="0" fontId="17" fillId="0" borderId="5" xfId="0" applyFont="1" applyFill="1" applyBorder="1"/>
    <xf numFmtId="0" fontId="5" fillId="0" borderId="0" xfId="0" applyFont="1" applyProtection="1"/>
    <xf numFmtId="0" fontId="5" fillId="4" borderId="0" xfId="0" applyFont="1" applyFill="1" applyAlignment="1">
      <alignment horizontal="right"/>
    </xf>
    <xf numFmtId="39" fontId="5" fillId="0" borderId="0" xfId="0" applyNumberFormat="1" applyFont="1" applyFill="1" applyAlignment="1" applyProtection="1">
      <alignment horizontal="center"/>
    </xf>
    <xf numFmtId="0" fontId="20" fillId="0" borderId="0" xfId="6" applyFont="1" applyProtection="1"/>
    <xf numFmtId="44" fontId="17" fillId="0" borderId="0" xfId="0" applyNumberFormat="1" applyFont="1" applyFill="1" applyProtection="1">
      <protection locked="0"/>
    </xf>
    <xf numFmtId="44" fontId="17" fillId="4" borderId="0" xfId="3" applyFont="1" applyFill="1" applyProtection="1"/>
    <xf numFmtId="44" fontId="20" fillId="4" borderId="0" xfId="3" applyFont="1" applyFill="1" applyProtection="1"/>
    <xf numFmtId="44" fontId="17" fillId="0" borderId="0" xfId="0" applyNumberFormat="1" applyFont="1" applyFill="1" applyBorder="1" applyProtection="1">
      <protection locked="0"/>
    </xf>
    <xf numFmtId="39" fontId="17" fillId="0" borderId="0" xfId="0" applyNumberFormat="1" applyFont="1" applyFill="1" applyBorder="1" applyProtection="1">
      <protection locked="0"/>
    </xf>
    <xf numFmtId="0" fontId="5" fillId="2" borderId="4" xfId="0" applyFont="1" applyFill="1" applyBorder="1" applyProtection="1"/>
    <xf numFmtId="44" fontId="17" fillId="0" borderId="0" xfId="3" applyFont="1" applyFill="1"/>
    <xf numFmtId="0" fontId="5" fillId="4" borderId="0" xfId="0" applyFont="1" applyFill="1" applyBorder="1" applyProtection="1"/>
    <xf numFmtId="44" fontId="17" fillId="4" borderId="0" xfId="3" applyFont="1" applyFill="1" applyBorder="1" applyProtection="1"/>
    <xf numFmtId="0" fontId="5" fillId="4" borderId="1" xfId="0" applyFont="1" applyFill="1" applyBorder="1" applyProtection="1"/>
    <xf numFmtId="44" fontId="18" fillId="4" borderId="0" xfId="3" applyFont="1" applyFill="1" applyBorder="1" applyProtection="1"/>
    <xf numFmtId="0" fontId="5" fillId="4" borderId="3" xfId="0" applyFont="1" applyFill="1" applyBorder="1" applyProtection="1"/>
    <xf numFmtId="44" fontId="17" fillId="4" borderId="3" xfId="3" applyFont="1" applyFill="1" applyBorder="1" applyProtection="1"/>
    <xf numFmtId="44" fontId="17" fillId="0" borderId="0" xfId="3" applyFont="1" applyFill="1" applyBorder="1"/>
    <xf numFmtId="0" fontId="5" fillId="4" borderId="4" xfId="0" applyFont="1" applyFill="1" applyBorder="1" applyProtection="1"/>
    <xf numFmtId="44" fontId="17" fillId="4" borderId="4" xfId="3" applyFont="1" applyFill="1" applyBorder="1" applyProtection="1"/>
    <xf numFmtId="44" fontId="17" fillId="4" borderId="25" xfId="3" applyFont="1" applyFill="1" applyBorder="1" applyProtection="1"/>
    <xf numFmtId="0" fontId="5" fillId="2" borderId="23" xfId="0" applyFont="1" applyFill="1" applyBorder="1" applyProtection="1"/>
    <xf numFmtId="44" fontId="5" fillId="2" borderId="23" xfId="3" applyFont="1" applyFill="1" applyBorder="1" applyProtection="1"/>
    <xf numFmtId="44" fontId="5" fillId="2" borderId="25" xfId="3" applyFont="1" applyFill="1" applyBorder="1" applyProtection="1"/>
    <xf numFmtId="0" fontId="5" fillId="0" borderId="0" xfId="0" applyFont="1" applyAlignment="1">
      <alignment horizontal="left"/>
    </xf>
    <xf numFmtId="0" fontId="5" fillId="0" borderId="13" xfId="0" applyFont="1" applyFill="1" applyBorder="1"/>
    <xf numFmtId="39" fontId="5" fillId="0" borderId="12" xfId="0" applyNumberFormat="1" applyFont="1" applyFill="1" applyBorder="1" applyAlignment="1">
      <alignment horizontal="center"/>
    </xf>
    <xf numFmtId="39" fontId="5" fillId="0" borderId="4" xfId="0" applyNumberFormat="1" applyFont="1" applyFill="1" applyBorder="1" applyAlignment="1">
      <alignment horizontal="center"/>
    </xf>
    <xf numFmtId="39" fontId="5" fillId="0" borderId="13" xfId="0" applyNumberFormat="1" applyFont="1" applyFill="1" applyBorder="1" applyAlignment="1">
      <alignment horizontal="center"/>
    </xf>
    <xf numFmtId="0" fontId="17" fillId="4" borderId="24" xfId="0" applyFont="1" applyFill="1" applyBorder="1"/>
    <xf numFmtId="44" fontId="17" fillId="4" borderId="14" xfId="3" applyFont="1" applyFill="1" applyBorder="1" applyProtection="1"/>
    <xf numFmtId="44" fontId="17" fillId="4" borderId="1" xfId="3" applyFont="1" applyFill="1" applyBorder="1" applyProtection="1"/>
    <xf numFmtId="44" fontId="17" fillId="4" borderId="15" xfId="3" applyFont="1" applyFill="1" applyBorder="1" applyProtection="1"/>
    <xf numFmtId="44" fontId="17" fillId="4" borderId="16" xfId="3" applyFont="1" applyFill="1" applyBorder="1"/>
    <xf numFmtId="0" fontId="5" fillId="2" borderId="18" xfId="0" applyFont="1" applyFill="1" applyBorder="1"/>
    <xf numFmtId="44" fontId="17" fillId="2" borderId="17" xfId="3" applyFont="1" applyFill="1" applyBorder="1"/>
    <xf numFmtId="44" fontId="17" fillId="2" borderId="3" xfId="3" applyFont="1" applyFill="1" applyBorder="1"/>
    <xf numFmtId="44" fontId="17" fillId="2" borderId="18" xfId="3" applyFont="1" applyFill="1" applyBorder="1"/>
    <xf numFmtId="44" fontId="5" fillId="0" borderId="12" xfId="3" applyFont="1" applyFill="1" applyBorder="1" applyAlignment="1">
      <alignment horizontal="center"/>
    </xf>
    <xf numFmtId="0" fontId="17" fillId="0" borderId="24" xfId="0" applyFont="1" applyFill="1" applyBorder="1" applyProtection="1">
      <protection locked="0"/>
    </xf>
    <xf numFmtId="44" fontId="17" fillId="0" borderId="16" xfId="3" applyFont="1" applyFill="1" applyBorder="1" applyProtection="1">
      <protection locked="0"/>
    </xf>
    <xf numFmtId="44" fontId="17" fillId="0" borderId="0" xfId="3" applyFont="1" applyFill="1" applyBorder="1" applyProtection="1">
      <protection locked="0"/>
    </xf>
    <xf numFmtId="44" fontId="17" fillId="0" borderId="16" xfId="3" applyFont="1" applyFill="1" applyBorder="1"/>
    <xf numFmtId="44" fontId="17" fillId="0" borderId="24" xfId="3" applyFont="1" applyFill="1" applyBorder="1" applyProtection="1">
      <protection locked="0"/>
    </xf>
    <xf numFmtId="0" fontId="17" fillId="0" borderId="15" xfId="0" applyFont="1" applyFill="1" applyBorder="1" applyProtection="1">
      <protection locked="0"/>
    </xf>
    <xf numFmtId="44" fontId="17" fillId="0" borderId="14" xfId="3" applyFont="1" applyFill="1" applyBorder="1" applyProtection="1">
      <protection locked="0"/>
    </xf>
    <xf numFmtId="44" fontId="17" fillId="0" borderId="1" xfId="3" applyFont="1" applyFill="1" applyBorder="1" applyProtection="1">
      <protection locked="0"/>
    </xf>
    <xf numFmtId="44" fontId="17" fillId="0" borderId="14" xfId="3" applyFont="1" applyFill="1" applyBorder="1"/>
    <xf numFmtId="0" fontId="5" fillId="0" borderId="4" xfId="0" applyFont="1" applyFill="1" applyBorder="1"/>
    <xf numFmtId="39" fontId="17" fillId="0" borderId="4" xfId="0" applyNumberFormat="1" applyFont="1" applyFill="1" applyBorder="1" applyProtection="1">
      <protection locked="0"/>
    </xf>
    <xf numFmtId="39" fontId="17" fillId="0" borderId="4" xfId="0" applyNumberFormat="1" applyFont="1" applyFill="1" applyBorder="1"/>
    <xf numFmtId="0" fontId="5" fillId="0" borderId="1" xfId="0" applyFont="1" applyFill="1" applyBorder="1"/>
    <xf numFmtId="39" fontId="17" fillId="0" borderId="1" xfId="0" applyNumberFormat="1" applyFont="1" applyFill="1" applyBorder="1" applyProtection="1">
      <protection locked="0"/>
    </xf>
    <xf numFmtId="0" fontId="17" fillId="0" borderId="24" xfId="0" applyFont="1" applyBorder="1" applyProtection="1">
      <protection locked="0"/>
    </xf>
    <xf numFmtId="44" fontId="17" fillId="0" borderId="4" xfId="3" applyFont="1" applyFill="1" applyBorder="1" applyProtection="1">
      <protection locked="0"/>
    </xf>
    <xf numFmtId="44" fontId="17" fillId="0" borderId="4" xfId="3" applyFont="1" applyFill="1" applyBorder="1"/>
    <xf numFmtId="39" fontId="17" fillId="0" borderId="16" xfId="0" applyNumberFormat="1" applyFont="1" applyFill="1" applyBorder="1"/>
    <xf numFmtId="0" fontId="5" fillId="4" borderId="18" xfId="0" applyFont="1" applyFill="1" applyBorder="1"/>
    <xf numFmtId="39" fontId="17" fillId="4" borderId="3" xfId="0" applyNumberFormat="1" applyFont="1" applyFill="1" applyBorder="1"/>
    <xf numFmtId="39" fontId="17" fillId="4" borderId="17" xfId="0" applyNumberFormat="1" applyFont="1" applyFill="1" applyBorder="1"/>
    <xf numFmtId="39" fontId="17" fillId="4" borderId="0" xfId="0" applyNumberFormat="1" applyFont="1" applyFill="1" applyBorder="1"/>
    <xf numFmtId="0" fontId="5" fillId="4" borderId="13" xfId="0" applyFont="1" applyFill="1" applyBorder="1"/>
    <xf numFmtId="39" fontId="17" fillId="4" borderId="12" xfId="0" applyNumberFormat="1" applyFont="1" applyFill="1" applyBorder="1"/>
    <xf numFmtId="39" fontId="17" fillId="2" borderId="3" xfId="0" applyNumberFormat="1" applyFont="1" applyFill="1" applyBorder="1"/>
    <xf numFmtId="39" fontId="17" fillId="2" borderId="17" xfId="0" applyNumberFormat="1" applyFont="1" applyFill="1" applyBorder="1"/>
    <xf numFmtId="44" fontId="17" fillId="4" borderId="3" xfId="3" applyFont="1" applyFill="1" applyBorder="1"/>
    <xf numFmtId="44" fontId="17" fillId="4" borderId="17" xfId="3" applyFont="1" applyFill="1" applyBorder="1"/>
    <xf numFmtId="44" fontId="17" fillId="4" borderId="0" xfId="3" applyFont="1" applyFill="1" applyBorder="1"/>
    <xf numFmtId="44" fontId="17" fillId="4" borderId="4" xfId="3" applyFont="1" applyFill="1" applyBorder="1"/>
    <xf numFmtId="44" fontId="17" fillId="4" borderId="12" xfId="3" applyFont="1" applyFill="1" applyBorder="1"/>
    <xf numFmtId="44" fontId="5" fillId="2" borderId="17" xfId="3" applyFont="1" applyFill="1" applyBorder="1" applyProtection="1">
      <protection locked="0"/>
    </xf>
    <xf numFmtId="44" fontId="5" fillId="2" borderId="3" xfId="3" applyFont="1" applyFill="1" applyBorder="1" applyProtection="1">
      <protection locked="0"/>
    </xf>
    <xf numFmtId="44" fontId="5" fillId="2" borderId="18" xfId="3" applyFont="1" applyFill="1" applyBorder="1" applyProtection="1">
      <protection locked="0"/>
    </xf>
    <xf numFmtId="44" fontId="5" fillId="2" borderId="17" xfId="3" applyFont="1" applyFill="1" applyBorder="1"/>
    <xf numFmtId="0" fontId="5" fillId="4" borderId="13" xfId="0" applyFont="1" applyFill="1" applyBorder="1" applyAlignment="1">
      <alignment horizontal="left" indent="2"/>
    </xf>
    <xf numFmtId="0" fontId="5" fillId="4" borderId="24" xfId="0" applyFont="1" applyFill="1" applyBorder="1" applyAlignment="1">
      <alignment horizontal="left" indent="2"/>
    </xf>
    <xf numFmtId="0" fontId="5" fillId="4" borderId="15" xfId="0" applyFont="1" applyFill="1" applyBorder="1" applyAlignment="1">
      <alignment horizontal="left" indent="2"/>
    </xf>
    <xf numFmtId="44" fontId="17" fillId="4" borderId="14" xfId="3" applyFont="1" applyFill="1" applyBorder="1"/>
    <xf numFmtId="44" fontId="17" fillId="4" borderId="1" xfId="3" applyFont="1" applyFill="1" applyBorder="1"/>
    <xf numFmtId="0" fontId="5" fillId="4" borderId="15" xfId="0" applyFont="1" applyFill="1" applyBorder="1" applyAlignment="1">
      <alignment horizontal="left"/>
    </xf>
    <xf numFmtId="44" fontId="17" fillId="4" borderId="18" xfId="3" applyFont="1" applyFill="1" applyBorder="1"/>
    <xf numFmtId="2" fontId="5" fillId="4" borderId="22" xfId="0" applyNumberFormat="1" applyFont="1" applyFill="1" applyBorder="1" applyAlignment="1">
      <alignment horizontal="left"/>
    </xf>
    <xf numFmtId="44" fontId="17" fillId="0" borderId="0" xfId="0" applyNumberFormat="1" applyFont="1" applyFill="1"/>
    <xf numFmtId="44" fontId="17" fillId="2" borderId="3" xfId="3" applyFont="1" applyFill="1" applyBorder="1" applyProtection="1"/>
    <xf numFmtId="44" fontId="17" fillId="2" borderId="17" xfId="3" applyFont="1" applyFill="1" applyBorder="1" applyProtection="1"/>
    <xf numFmtId="0" fontId="17" fillId="4" borderId="13" xfId="0" applyFont="1" applyFill="1" applyBorder="1"/>
    <xf numFmtId="44" fontId="21" fillId="4" borderId="12" xfId="3" applyFont="1" applyFill="1" applyBorder="1" applyProtection="1"/>
    <xf numFmtId="0" fontId="17" fillId="4" borderId="18" xfId="0" applyFont="1" applyFill="1" applyBorder="1"/>
    <xf numFmtId="44" fontId="17" fillId="4" borderId="17" xfId="3" applyFont="1" applyFill="1" applyBorder="1" applyProtection="1"/>
    <xf numFmtId="44" fontId="17" fillId="4" borderId="18" xfId="3" applyFont="1" applyFill="1" applyBorder="1" applyProtection="1"/>
    <xf numFmtId="0" fontId="17" fillId="0" borderId="13" xfId="0" applyFont="1" applyFill="1" applyBorder="1"/>
    <xf numFmtId="44" fontId="17" fillId="0" borderId="17" xfId="3" applyFont="1" applyFill="1" applyBorder="1" applyProtection="1">
      <protection locked="0"/>
    </xf>
    <xf numFmtId="44" fontId="17" fillId="0" borderId="3" xfId="3" applyFont="1" applyFill="1" applyBorder="1" applyProtection="1">
      <protection locked="0"/>
    </xf>
    <xf numFmtId="44" fontId="17" fillId="0" borderId="18" xfId="3" applyFont="1" applyFill="1" applyBorder="1" applyProtection="1">
      <protection locked="0"/>
    </xf>
    <xf numFmtId="40" fontId="5" fillId="0" borderId="0" xfId="0" applyNumberFormat="1" applyFont="1" applyFill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64" fontId="17" fillId="0" borderId="0" xfId="0" applyNumberFormat="1" applyFont="1"/>
    <xf numFmtId="0" fontId="17" fillId="0" borderId="0" xfId="0" applyFont="1"/>
    <xf numFmtId="40" fontId="17" fillId="0" borderId="0" xfId="0" applyNumberFormat="1" applyFont="1" applyFill="1"/>
    <xf numFmtId="40" fontId="17" fillId="0" borderId="0" xfId="0" applyNumberFormat="1" applyFont="1"/>
    <xf numFmtId="39" fontId="5" fillId="0" borderId="0" xfId="0" applyNumberFormat="1" applyFont="1" applyAlignment="1">
      <alignment horizontal="center"/>
    </xf>
    <xf numFmtId="40" fontId="5" fillId="0" borderId="0" xfId="0" applyNumberFormat="1" applyFont="1" applyAlignment="1">
      <alignment horizontal="center"/>
    </xf>
    <xf numFmtId="0" fontId="17" fillId="0" borderId="1" xfId="0" applyFont="1" applyBorder="1"/>
    <xf numFmtId="44" fontId="12" fillId="4" borderId="20" xfId="3" applyFont="1" applyFill="1" applyBorder="1" applyAlignment="1">
      <alignment horizontal="center"/>
    </xf>
    <xf numFmtId="44" fontId="12" fillId="6" borderId="20" xfId="3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6" fontId="5" fillId="4" borderId="0" xfId="0" applyNumberFormat="1" applyFont="1" applyFill="1" applyAlignment="1">
      <alignment horizontal="right"/>
    </xf>
    <xf numFmtId="44" fontId="5" fillId="4" borderId="4" xfId="3" applyFont="1" applyFill="1" applyBorder="1" applyProtection="1"/>
    <xf numFmtId="44" fontId="5" fillId="4" borderId="0" xfId="3" applyFont="1" applyFill="1" applyBorder="1" applyProtection="1"/>
    <xf numFmtId="44" fontId="5" fillId="4" borderId="25" xfId="3" applyFont="1" applyFill="1" applyBorder="1" applyProtection="1"/>
    <xf numFmtId="44" fontId="5" fillId="4" borderId="0" xfId="0" applyNumberFormat="1" applyFont="1" applyFill="1" applyAlignment="1">
      <alignment horizontal="left"/>
    </xf>
    <xf numFmtId="49" fontId="5" fillId="4" borderId="0" xfId="0" applyNumberFormat="1" applyFont="1" applyFill="1" applyAlignment="1">
      <alignment horizontal="right"/>
    </xf>
    <xf numFmtId="44" fontId="5" fillId="4" borderId="0" xfId="0" applyNumberFormat="1" applyFont="1" applyFill="1" applyAlignment="1">
      <alignment horizontal="right"/>
    </xf>
    <xf numFmtId="0" fontId="5" fillId="0" borderId="0" xfId="0" applyFont="1" applyFill="1" applyBorder="1" applyProtection="1"/>
    <xf numFmtId="44" fontId="5" fillId="0" borderId="0" xfId="3" applyFont="1" applyFill="1" applyBorder="1" applyProtection="1"/>
    <xf numFmtId="0" fontId="8" fillId="0" borderId="0" xfId="0" applyNumberFormat="1" applyFont="1"/>
    <xf numFmtId="0" fontId="20" fillId="0" borderId="0" xfId="6" applyFont="1"/>
    <xf numFmtId="44" fontId="17" fillId="0" borderId="0" xfId="3" applyFont="1" applyFill="1" applyProtection="1">
      <protection locked="0"/>
    </xf>
    <xf numFmtId="44" fontId="17" fillId="0" borderId="1" xfId="3" applyFont="1" applyFill="1" applyBorder="1"/>
    <xf numFmtId="44" fontId="18" fillId="0" borderId="0" xfId="3" applyFont="1" applyFill="1" applyBorder="1"/>
    <xf numFmtId="0" fontId="24" fillId="0" borderId="0" xfId="6" applyFont="1"/>
    <xf numFmtId="44" fontId="17" fillId="0" borderId="0" xfId="3" applyFont="1" applyProtection="1">
      <protection locked="0"/>
    </xf>
    <xf numFmtId="44" fontId="17" fillId="0" borderId="1" xfId="3" applyFont="1" applyBorder="1" applyProtection="1">
      <protection locked="0"/>
    </xf>
    <xf numFmtId="40" fontId="5" fillId="0" borderId="0" xfId="0" applyNumberFormat="1" applyFont="1" applyFill="1" applyBorder="1"/>
    <xf numFmtId="44" fontId="5" fillId="0" borderId="0" xfId="3" applyFont="1" applyFill="1" applyBorder="1"/>
    <xf numFmtId="0" fontId="5" fillId="9" borderId="0" xfId="0" applyFont="1" applyFill="1"/>
    <xf numFmtId="0" fontId="17" fillId="9" borderId="1" xfId="0" applyFont="1" applyFill="1" applyBorder="1"/>
    <xf numFmtId="44" fontId="17" fillId="9" borderId="0" xfId="3" applyFont="1" applyFill="1" applyBorder="1"/>
    <xf numFmtId="44" fontId="17" fillId="9" borderId="1" xfId="3" applyFont="1" applyFill="1" applyBorder="1"/>
    <xf numFmtId="44" fontId="17" fillId="9" borderId="0" xfId="3" applyFont="1" applyFill="1"/>
    <xf numFmtId="0" fontId="5" fillId="9" borderId="0" xfId="0" applyFont="1" applyFill="1" applyAlignment="1">
      <alignment horizontal="left"/>
    </xf>
    <xf numFmtId="0" fontId="5" fillId="9" borderId="0" xfId="0" applyFont="1" applyFill="1" applyBorder="1"/>
    <xf numFmtId="0" fontId="5" fillId="9" borderId="4" xfId="0" applyFont="1" applyFill="1" applyBorder="1"/>
    <xf numFmtId="49" fontId="5" fillId="9" borderId="0" xfId="0" applyNumberFormat="1" applyFont="1" applyFill="1" applyAlignment="1">
      <alignment horizontal="right"/>
    </xf>
    <xf numFmtId="6" fontId="5" fillId="9" borderId="0" xfId="0" applyNumberFormat="1" applyFont="1" applyFill="1"/>
    <xf numFmtId="44" fontId="17" fillId="9" borderId="4" xfId="3" applyFont="1" applyFill="1" applyBorder="1"/>
    <xf numFmtId="44" fontId="17" fillId="9" borderId="3" xfId="3" applyFont="1" applyFill="1" applyBorder="1"/>
    <xf numFmtId="0" fontId="5" fillId="9" borderId="1" xfId="0" applyFont="1" applyFill="1" applyBorder="1"/>
    <xf numFmtId="44" fontId="5" fillId="9" borderId="4" xfId="3" applyFont="1" applyFill="1" applyBorder="1"/>
    <xf numFmtId="44" fontId="5" fillId="9" borderId="4" xfId="3" applyFont="1" applyFill="1" applyBorder="1" applyProtection="1"/>
    <xf numFmtId="164" fontId="5" fillId="9" borderId="0" xfId="3" applyNumberFormat="1" applyFont="1" applyFill="1"/>
    <xf numFmtId="0" fontId="5" fillId="9" borderId="0" xfId="0" applyNumberFormat="1" applyFont="1" applyFill="1" applyAlignment="1">
      <alignment horizontal="right"/>
    </xf>
    <xf numFmtId="44" fontId="5" fillId="9" borderId="0" xfId="0" applyNumberFormat="1" applyFont="1" applyFill="1" applyAlignment="1">
      <alignment horizontal="left"/>
    </xf>
    <xf numFmtId="44" fontId="5" fillId="9" borderId="0" xfId="0" applyNumberFormat="1" applyFont="1" applyFill="1" applyAlignment="1">
      <alignment horizontal="right"/>
    </xf>
    <xf numFmtId="44" fontId="5" fillId="9" borderId="0" xfId="3" applyFont="1" applyFill="1" applyBorder="1" applyProtection="1"/>
    <xf numFmtId="0" fontId="5" fillId="9" borderId="4" xfId="0" applyFont="1" applyFill="1" applyBorder="1" applyProtection="1"/>
    <xf numFmtId="0" fontId="5" fillId="0" borderId="0" xfId="0" applyFont="1" applyFill="1" applyAlignment="1">
      <alignment horizontal="left"/>
    </xf>
    <xf numFmtId="0" fontId="5" fillId="9" borderId="0" xfId="0" applyFont="1" applyFill="1" applyAlignment="1">
      <alignment horizontal="right"/>
    </xf>
    <xf numFmtId="44" fontId="12" fillId="0" borderId="21" xfId="3" applyFont="1" applyBorder="1" applyAlignment="1">
      <alignment horizontal="center"/>
    </xf>
    <xf numFmtId="4" fontId="12" fillId="6" borderId="20" xfId="0" applyNumberFormat="1" applyFont="1" applyFill="1" applyBorder="1" applyAlignment="1">
      <alignment horizontal="center"/>
    </xf>
    <xf numFmtId="0" fontId="12" fillId="6" borderId="20" xfId="0" applyFont="1" applyFill="1" applyBorder="1" applyAlignment="1">
      <alignment horizontal="center"/>
    </xf>
    <xf numFmtId="3" fontId="12" fillId="6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44" fontId="12" fillId="0" borderId="20" xfId="3" applyFont="1" applyFill="1" applyBorder="1" applyAlignment="1">
      <alignment horizontal="center"/>
    </xf>
    <xf numFmtId="0" fontId="1" fillId="0" borderId="0" xfId="4" applyFont="1" applyAlignment="1">
      <alignment horizontal="center"/>
    </xf>
    <xf numFmtId="44" fontId="0" fillId="0" borderId="0" xfId="3" applyNumberFormat="1" applyFont="1"/>
    <xf numFmtId="0" fontId="5" fillId="8" borderId="0" xfId="0" applyFont="1" applyFill="1"/>
    <xf numFmtId="0" fontId="5" fillId="8" borderId="0" xfId="0" applyFont="1" applyFill="1" applyProtection="1"/>
    <xf numFmtId="44" fontId="8" fillId="0" borderId="0" xfId="0" applyNumberFormat="1" applyFont="1"/>
    <xf numFmtId="44" fontId="5" fillId="2" borderId="4" xfId="3" applyFont="1" applyFill="1" applyBorder="1"/>
    <xf numFmtId="44" fontId="17" fillId="4" borderId="0" xfId="3" applyFont="1" applyFill="1"/>
    <xf numFmtId="44" fontId="5" fillId="4" borderId="4" xfId="3" applyFont="1" applyFill="1" applyBorder="1"/>
    <xf numFmtId="49" fontId="8" fillId="0" borderId="4" xfId="0" applyNumberFormat="1" applyFont="1" applyBorder="1" applyAlignment="1">
      <alignment horizontal="right" vertical="top"/>
    </xf>
    <xf numFmtId="49" fontId="8" fillId="0" borderId="13" xfId="0" applyNumberFormat="1" applyFont="1" applyBorder="1" applyAlignment="1">
      <alignment horizontal="left" vertical="top"/>
    </xf>
    <xf numFmtId="44" fontId="18" fillId="0" borderId="4" xfId="3" applyFont="1" applyFill="1" applyBorder="1"/>
    <xf numFmtId="44" fontId="5" fillId="0" borderId="0" xfId="3" applyFont="1" applyFill="1" applyBorder="1" applyAlignment="1">
      <alignment horizontal="center"/>
    </xf>
    <xf numFmtId="44" fontId="17" fillId="9" borderId="0" xfId="3" applyFont="1" applyFill="1" applyAlignment="1">
      <alignment horizontal="right"/>
    </xf>
    <xf numFmtId="0" fontId="20" fillId="0" borderId="0" xfId="6" applyFont="1" applyAlignment="1" applyProtection="1">
      <alignment horizontal="left"/>
    </xf>
    <xf numFmtId="0" fontId="15" fillId="0" borderId="0" xfId="0" applyFont="1" applyProtection="1">
      <protection locked="0"/>
    </xf>
    <xf numFmtId="0" fontId="2" fillId="0" borderId="0" xfId="4" applyAlignment="1">
      <alignment horizontal="center"/>
    </xf>
    <xf numFmtId="9" fontId="2" fillId="2" borderId="0" xfId="7" applyFont="1" applyFill="1"/>
    <xf numFmtId="44" fontId="2" fillId="2" borderId="0" xfId="3" applyFont="1" applyFill="1"/>
    <xf numFmtId="9" fontId="2" fillId="2" borderId="0" xfId="7" applyFont="1" applyFill="1" applyAlignment="1">
      <alignment horizontal="center"/>
    </xf>
    <xf numFmtId="44" fontId="2" fillId="3" borderId="0" xfId="3" applyFont="1" applyFill="1"/>
    <xf numFmtId="9" fontId="2" fillId="3" borderId="0" xfId="7" applyFont="1" applyFill="1" applyAlignment="1">
      <alignment horizontal="center"/>
    </xf>
    <xf numFmtId="14" fontId="2" fillId="0" borderId="25" xfId="4" applyNumberFormat="1" applyBorder="1"/>
    <xf numFmtId="49" fontId="2" fillId="0" borderId="25" xfId="4" applyNumberFormat="1" applyBorder="1"/>
    <xf numFmtId="0" fontId="5" fillId="9" borderId="23" xfId="0" applyFont="1" applyFill="1" applyBorder="1" applyProtection="1"/>
    <xf numFmtId="44" fontId="5" fillId="9" borderId="23" xfId="3" applyFont="1" applyFill="1" applyBorder="1" applyProtection="1"/>
    <xf numFmtId="0" fontId="5" fillId="9" borderId="2" xfId="0" applyFont="1" applyFill="1" applyBorder="1"/>
    <xf numFmtId="44" fontId="5" fillId="9" borderId="2" xfId="3" applyFont="1" applyFill="1" applyBorder="1"/>
    <xf numFmtId="0" fontId="5" fillId="9" borderId="25" xfId="0" applyFont="1" applyFill="1" applyBorder="1"/>
    <xf numFmtId="44" fontId="5" fillId="9" borderId="25" xfId="3" applyFont="1" applyFill="1" applyBorder="1"/>
    <xf numFmtId="0" fontId="2" fillId="9" borderId="0" xfId="4" applyFill="1"/>
    <xf numFmtId="0" fontId="1" fillId="9" borderId="0" xfId="0" applyFont="1" applyFill="1"/>
    <xf numFmtId="0" fontId="1" fillId="9" borderId="0" xfId="4" applyFont="1" applyFill="1"/>
    <xf numFmtId="0" fontId="1" fillId="9" borderId="0" xfId="4" applyFont="1" applyFill="1" applyAlignment="1">
      <alignment horizontal="center"/>
    </xf>
    <xf numFmtId="0" fontId="1" fillId="9" borderId="0" xfId="4" applyFont="1" applyFill="1" applyAlignment="1" applyProtection="1">
      <alignment horizontal="center"/>
      <protection locked="0"/>
    </xf>
    <xf numFmtId="0" fontId="1" fillId="9" borderId="0" xfId="4" applyFont="1" applyFill="1" applyAlignment="1" applyProtection="1">
      <alignment horizontal="center"/>
    </xf>
    <xf numFmtId="0" fontId="1" fillId="9" borderId="4" xfId="4" applyFont="1" applyFill="1" applyBorder="1"/>
    <xf numFmtId="44" fontId="1" fillId="9" borderId="3" xfId="3" applyFont="1" applyFill="1" applyBorder="1"/>
    <xf numFmtId="0" fontId="2" fillId="9" borderId="4" xfId="4" applyFill="1" applyBorder="1"/>
    <xf numFmtId="44" fontId="20" fillId="9" borderId="0" xfId="3" applyFont="1" applyFill="1"/>
    <xf numFmtId="44" fontId="24" fillId="9" borderId="0" xfId="3" applyFont="1" applyFill="1"/>
    <xf numFmtId="0" fontId="1" fillId="9" borderId="0" xfId="0" applyNumberFormat="1" applyFont="1" applyFill="1"/>
    <xf numFmtId="49" fontId="1" fillId="9" borderId="0" xfId="0" applyNumberFormat="1" applyFont="1" applyFill="1"/>
    <xf numFmtId="0" fontId="2" fillId="0" borderId="0" xfId="4" applyBorder="1" applyAlignment="1">
      <alignment horizontal="center"/>
    </xf>
    <xf numFmtId="44" fontId="5" fillId="0" borderId="0" xfId="3" applyFont="1" applyFill="1" applyProtection="1"/>
    <xf numFmtId="39" fontId="5" fillId="9" borderId="0" xfId="0" applyNumberFormat="1" applyFont="1" applyFill="1" applyBorder="1" applyAlignment="1" applyProtection="1">
      <alignment horizontal="center"/>
    </xf>
    <xf numFmtId="0" fontId="5" fillId="9" borderId="0" xfId="0" applyFont="1" applyFill="1" applyBorder="1" applyAlignment="1" applyProtection="1">
      <alignment horizontal="center"/>
    </xf>
    <xf numFmtId="0" fontId="5" fillId="9" borderId="23" xfId="0" applyFont="1" applyFill="1" applyBorder="1"/>
    <xf numFmtId="44" fontId="5" fillId="9" borderId="23" xfId="3" applyFont="1" applyFill="1" applyBorder="1"/>
    <xf numFmtId="0" fontId="20" fillId="0" borderId="0" xfId="6" applyFont="1" applyAlignment="1">
      <alignment horizontal="left"/>
    </xf>
    <xf numFmtId="39" fontId="17" fillId="0" borderId="0" xfId="0" applyNumberFormat="1" applyFont="1" applyFill="1" applyAlignment="1">
      <alignment horizontal="left"/>
    </xf>
    <xf numFmtId="0" fontId="24" fillId="0" borderId="0" xfId="6" applyFont="1" applyAlignment="1">
      <alignment horizontal="left"/>
    </xf>
    <xf numFmtId="0" fontId="5" fillId="0" borderId="0" xfId="4" applyFont="1" applyAlignment="1">
      <alignment horizontal="center"/>
    </xf>
    <xf numFmtId="0" fontId="17" fillId="0" borderId="0" xfId="4" applyFont="1"/>
    <xf numFmtId="0" fontId="17" fillId="0" borderId="0" xfId="4" applyFont="1" applyAlignment="1"/>
    <xf numFmtId="0" fontId="17" fillId="0" borderId="0" xfId="0" applyFont="1" applyAlignment="1">
      <alignment horizontal="left"/>
    </xf>
    <xf numFmtId="0" fontId="5" fillId="2" borderId="0" xfId="4" applyFont="1" applyFill="1" applyAlignment="1">
      <alignment horizontal="center"/>
    </xf>
    <xf numFmtId="14" fontId="5" fillId="2" borderId="0" xfId="4" applyNumberFormat="1" applyFont="1" applyFill="1" applyAlignment="1" applyProtection="1">
      <alignment horizontal="center"/>
      <protection locked="0"/>
    </xf>
    <xf numFmtId="0" fontId="5" fillId="2" borderId="0" xfId="4" applyFont="1" applyFill="1" applyAlignment="1" applyProtection="1">
      <alignment horizontal="center"/>
    </xf>
    <xf numFmtId="0" fontId="5" fillId="0" borderId="0" xfId="4" applyFont="1" applyFill="1" applyBorder="1" applyAlignment="1">
      <alignment horizontal="center"/>
    </xf>
    <xf numFmtId="39" fontId="5" fillId="0" borderId="0" xfId="4" applyNumberFormat="1" applyFont="1" applyFill="1" applyBorder="1" applyAlignment="1">
      <alignment horizontal="center"/>
    </xf>
    <xf numFmtId="39" fontId="5" fillId="0" borderId="0" xfId="4" applyNumberFormat="1" applyFont="1" applyAlignment="1">
      <alignment horizontal="center"/>
    </xf>
    <xf numFmtId="0" fontId="5" fillId="2" borderId="0" xfId="4" applyFont="1" applyFill="1"/>
    <xf numFmtId="0" fontId="17" fillId="2" borderId="0" xfId="4" applyFont="1" applyFill="1"/>
    <xf numFmtId="0" fontId="5" fillId="2" borderId="0" xfId="0" applyFont="1" applyFill="1"/>
    <xf numFmtId="8" fontId="17" fillId="0" borderId="0" xfId="0" applyNumberFormat="1" applyFont="1" applyProtection="1"/>
    <xf numFmtId="8" fontId="17" fillId="0" borderId="0" xfId="0" applyNumberFormat="1" applyFont="1" applyProtection="1">
      <protection locked="0"/>
    </xf>
    <xf numFmtId="39" fontId="17" fillId="0" borderId="0" xfId="4" applyNumberFormat="1" applyFont="1"/>
    <xf numFmtId="44" fontId="17" fillId="0" borderId="0" xfId="3" applyFont="1" applyProtection="1"/>
    <xf numFmtId="44" fontId="17" fillId="0" borderId="0" xfId="3" applyFont="1"/>
    <xf numFmtId="0" fontId="17" fillId="0" borderId="0" xfId="0" applyFont="1" applyAlignment="1" applyProtection="1">
      <alignment horizontal="left"/>
      <protection locked="0"/>
    </xf>
    <xf numFmtId="0" fontId="5" fillId="2" borderId="4" xfId="4" applyFont="1" applyFill="1" applyBorder="1"/>
    <xf numFmtId="0" fontId="5" fillId="0" borderId="4" xfId="4" applyFont="1" applyFill="1" applyBorder="1"/>
    <xf numFmtId="39" fontId="5" fillId="0" borderId="0" xfId="4" applyNumberFormat="1" applyFont="1" applyFill="1" applyBorder="1"/>
    <xf numFmtId="44" fontId="5" fillId="2" borderId="25" xfId="3" applyFont="1" applyFill="1" applyBorder="1"/>
    <xf numFmtId="0" fontId="17" fillId="0" borderId="0" xfId="4" applyFont="1" applyFill="1" applyBorder="1"/>
    <xf numFmtId="0" fontId="5" fillId="2" borderId="0" xfId="4" applyFont="1" applyFill="1" applyAlignment="1" applyProtection="1">
      <alignment horizontal="center"/>
      <protection locked="0"/>
    </xf>
    <xf numFmtId="0" fontId="17" fillId="0" borderId="0" xfId="4" applyFont="1" applyProtection="1"/>
    <xf numFmtId="0" fontId="17" fillId="0" borderId="0" xfId="0" applyFont="1" applyProtection="1">
      <protection locked="0"/>
    </xf>
    <xf numFmtId="0" fontId="17" fillId="2" borderId="4" xfId="4" applyFont="1" applyFill="1" applyBorder="1"/>
    <xf numFmtId="0" fontId="5" fillId="2" borderId="0" xfId="0" applyNumberFormat="1" applyFont="1" applyFill="1"/>
    <xf numFmtId="49" fontId="5" fillId="2" borderId="0" xfId="0" applyNumberFormat="1" applyFont="1" applyFill="1"/>
    <xf numFmtId="44" fontId="13" fillId="0" borderId="12" xfId="0" applyNumberFormat="1" applyFont="1" applyBorder="1" applyAlignment="1">
      <alignment horizontal="center"/>
    </xf>
    <xf numFmtId="44" fontId="13" fillId="0" borderId="4" xfId="0" applyNumberFormat="1" applyFont="1" applyBorder="1" applyAlignment="1">
      <alignment horizontal="center"/>
    </xf>
    <xf numFmtId="44" fontId="13" fillId="0" borderId="13" xfId="0" applyNumberFormat="1" applyFont="1" applyBorder="1" applyAlignment="1">
      <alignment horizontal="center"/>
    </xf>
    <xf numFmtId="44" fontId="13" fillId="0" borderId="14" xfId="0" applyNumberFormat="1" applyFont="1" applyBorder="1" applyAlignment="1">
      <alignment horizontal="center"/>
    </xf>
    <xf numFmtId="44" fontId="13" fillId="0" borderId="1" xfId="0" applyNumberFormat="1" applyFont="1" applyBorder="1" applyAlignment="1">
      <alignment horizontal="center"/>
    </xf>
    <xf numFmtId="44" fontId="13" fillId="0" borderId="15" xfId="0" applyNumberFormat="1" applyFont="1" applyBorder="1" applyAlignment="1">
      <alignment horizontal="center"/>
    </xf>
    <xf numFmtId="44" fontId="12" fillId="8" borderId="16" xfId="3" applyFont="1" applyFill="1" applyBorder="1" applyAlignment="1" applyProtection="1">
      <alignment horizontal="center" vertical="center"/>
      <protection locked="0"/>
    </xf>
    <xf numFmtId="44" fontId="12" fillId="8" borderId="0" xfId="3" applyFont="1" applyFill="1" applyBorder="1" applyAlignment="1" applyProtection="1">
      <alignment horizontal="center" vertical="center"/>
      <protection locked="0"/>
    </xf>
    <xf numFmtId="44" fontId="12" fillId="8" borderId="24" xfId="3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27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7" borderId="28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top"/>
    </xf>
    <xf numFmtId="44" fontId="13" fillId="0" borderId="19" xfId="0" applyNumberFormat="1" applyFont="1" applyBorder="1" applyAlignment="1">
      <alignment horizontal="center"/>
    </xf>
    <xf numFmtId="44" fontId="13" fillId="0" borderId="2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4" fontId="12" fillId="8" borderId="12" xfId="3" applyFont="1" applyFill="1" applyBorder="1" applyAlignment="1" applyProtection="1">
      <alignment horizontal="center" vertical="center"/>
      <protection locked="0"/>
    </xf>
    <xf numFmtId="44" fontId="12" fillId="8" borderId="4" xfId="3" applyFont="1" applyFill="1" applyBorder="1" applyAlignment="1" applyProtection="1">
      <alignment horizontal="center" vertical="center"/>
      <protection locked="0"/>
    </xf>
    <xf numFmtId="44" fontId="12" fillId="8" borderId="13" xfId="3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14" fontId="8" fillId="8" borderId="3" xfId="0" applyNumberFormat="1" applyFont="1" applyFill="1" applyBorder="1" applyAlignment="1" applyProtection="1">
      <alignment horizontal="center" vertical="center"/>
      <protection locked="0"/>
    </xf>
    <xf numFmtId="0" fontId="14" fillId="8" borderId="3" xfId="0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0" xfId="4" applyFont="1" applyAlignment="1">
      <alignment horizontal="center"/>
    </xf>
    <xf numFmtId="0" fontId="1" fillId="5" borderId="0" xfId="4" applyFont="1" applyFill="1" applyAlignment="1">
      <alignment horizontal="center"/>
    </xf>
    <xf numFmtId="0" fontId="1" fillId="0" borderId="0" xfId="4" applyNumberFormat="1" applyFont="1" applyFill="1" applyAlignment="1">
      <alignment horizontal="center"/>
    </xf>
    <xf numFmtId="0" fontId="1" fillId="8" borderId="0" xfId="4" applyFont="1" applyFill="1" applyAlignment="1">
      <alignment horizontal="center"/>
    </xf>
    <xf numFmtId="0" fontId="5" fillId="0" borderId="0" xfId="4" applyFont="1" applyAlignment="1">
      <alignment horizontal="center"/>
    </xf>
    <xf numFmtId="0" fontId="17" fillId="0" borderId="1" xfId="4" applyFont="1" applyBorder="1" applyAlignment="1">
      <alignment horizontal="center"/>
    </xf>
    <xf numFmtId="0" fontId="2" fillId="0" borderId="1" xfId="4" applyBorder="1" applyAlignment="1">
      <alignment horizontal="center"/>
    </xf>
    <xf numFmtId="0" fontId="1" fillId="0" borderId="0" xfId="4" applyFont="1" applyAlignment="1">
      <alignment horizontal="center"/>
    </xf>
  </cellXfs>
  <cellStyles count="8">
    <cellStyle name="Comma 2" xfId="1" xr:uid="{00000000-0005-0000-0000-000000000000}"/>
    <cellStyle name="Comma 3" xfId="2" xr:uid="{00000000-0005-0000-0000-000001000000}"/>
    <cellStyle name="Currency" xfId="3" builtinId="4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ercent" xfId="7" builtinId="5"/>
  </cellStyles>
  <dxfs count="8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CC"/>
      <color rgb="FFFFFF00"/>
      <color rgb="FFCC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A590-5A57-4F4D-9663-E2B2B7940B58}">
  <dimension ref="A1:Z49"/>
  <sheetViews>
    <sheetView tabSelected="1" topLeftCell="A7" zoomScale="145" zoomScaleNormal="145" workbookViewId="0">
      <selection activeCell="A40" sqref="A40:W40"/>
    </sheetView>
  </sheetViews>
  <sheetFormatPr defaultColWidth="8.85546875" defaultRowHeight="12" x14ac:dyDescent="0.2"/>
  <cols>
    <col min="1" max="1" width="5" style="55" customWidth="1"/>
    <col min="2" max="3" width="4.28515625" style="56" customWidth="1"/>
    <col min="4" max="4" width="2.28515625" style="56" customWidth="1"/>
    <col min="5" max="9" width="4.28515625" style="55" customWidth="1"/>
    <col min="10" max="10" width="2.7109375" style="55" customWidth="1"/>
    <col min="11" max="11" width="7.28515625" style="55" customWidth="1"/>
    <col min="12" max="12" width="7.7109375" style="55" customWidth="1"/>
    <col min="13" max="16" width="10.85546875" style="55" customWidth="1"/>
    <col min="17" max="17" width="10.7109375" style="55" customWidth="1"/>
    <col min="18" max="18" width="5.7109375" style="55" customWidth="1"/>
    <col min="19" max="19" width="2.7109375" style="55" customWidth="1"/>
    <col min="20" max="20" width="2.7109375" style="55" bestFit="1" customWidth="1"/>
    <col min="21" max="21" width="2.7109375" style="55" customWidth="1"/>
    <col min="22" max="22" width="2.28515625" style="55" customWidth="1"/>
    <col min="23" max="23" width="10.85546875" style="55" customWidth="1"/>
    <col min="24" max="25" width="8.85546875" style="56"/>
    <col min="26" max="26" width="10.85546875" style="56" bestFit="1" customWidth="1"/>
    <col min="27" max="16384" width="8.85546875" style="56"/>
  </cols>
  <sheetData>
    <row r="1" spans="1:24" ht="5.25" customHeight="1" x14ac:dyDescent="0.2">
      <c r="A1" s="55" t="s">
        <v>39</v>
      </c>
    </row>
    <row r="2" spans="1:24" x14ac:dyDescent="0.2">
      <c r="A2" s="57" t="s">
        <v>39</v>
      </c>
      <c r="B2" s="58" t="s">
        <v>127</v>
      </c>
      <c r="C2" s="425" t="s">
        <v>128</v>
      </c>
      <c r="D2" s="425"/>
      <c r="E2" s="425"/>
      <c r="F2" s="425"/>
      <c r="G2" s="466" t="str">
        <f>'Agency Profile'!B2</f>
        <v>Lawrence County Commission</v>
      </c>
      <c r="H2" s="466"/>
      <c r="I2" s="466"/>
      <c r="J2" s="466"/>
      <c r="K2" s="466"/>
      <c r="L2" s="466"/>
      <c r="M2" s="466"/>
      <c r="N2" s="466"/>
      <c r="O2" s="466"/>
      <c r="P2" s="58" t="s">
        <v>129</v>
      </c>
      <c r="Q2" s="57" t="s">
        <v>130</v>
      </c>
      <c r="R2" s="440">
        <f ca="1">TODAY()</f>
        <v>44854</v>
      </c>
      <c r="S2" s="441"/>
      <c r="T2" s="441"/>
      <c r="U2" s="441"/>
      <c r="V2" s="441"/>
      <c r="W2" s="59"/>
    </row>
    <row r="3" spans="1:24" x14ac:dyDescent="0.2">
      <c r="A3" s="57"/>
      <c r="B3" s="60"/>
      <c r="C3" s="425" t="s">
        <v>131</v>
      </c>
      <c r="D3" s="425"/>
      <c r="E3" s="425"/>
      <c r="F3" s="425"/>
      <c r="G3" s="467" t="str">
        <f>'Agency Profile'!B3</f>
        <v>PO Box 307</v>
      </c>
      <c r="H3" s="467"/>
      <c r="I3" s="467"/>
      <c r="J3" s="467"/>
      <c r="K3" s="467"/>
      <c r="L3" s="467"/>
      <c r="M3" s="61" t="s">
        <v>132</v>
      </c>
      <c r="N3" s="468"/>
      <c r="O3" s="468"/>
      <c r="P3" s="58" t="s">
        <v>133</v>
      </c>
      <c r="Q3" s="62" t="s">
        <v>134</v>
      </c>
      <c r="R3" s="95" t="str">
        <f>'Agency Profile'!B11</f>
        <v>TRRPT</v>
      </c>
      <c r="S3" s="93" t="str">
        <f>'Agency Profile'!B12</f>
        <v>040</v>
      </c>
      <c r="T3" s="94">
        <f>'Agency Profile'!B16</f>
        <v>23</v>
      </c>
      <c r="U3" s="131"/>
      <c r="V3" s="94" t="str">
        <f>IF(ISBLANK('Agency Profile'!B18),"","C")</f>
        <v>C</v>
      </c>
      <c r="W3" s="63"/>
    </row>
    <row r="4" spans="1:24" x14ac:dyDescent="0.2">
      <c r="A4" s="57"/>
      <c r="B4" s="60"/>
      <c r="C4" s="64" t="s">
        <v>68</v>
      </c>
      <c r="D4" s="466" t="str">
        <f>'Agency Profile'!B4</f>
        <v>Moulton</v>
      </c>
      <c r="E4" s="466"/>
      <c r="F4" s="466"/>
      <c r="G4" s="466"/>
      <c r="H4" s="59"/>
      <c r="I4" s="58" t="s">
        <v>135</v>
      </c>
      <c r="J4" s="441" t="str">
        <f>'Agency Profile'!B5</f>
        <v>AL</v>
      </c>
      <c r="K4" s="441"/>
      <c r="L4" s="61" t="s">
        <v>136</v>
      </c>
      <c r="M4" s="65">
        <f>'Agency Profile'!B6</f>
        <v>35650</v>
      </c>
      <c r="N4" s="61"/>
      <c r="O4" s="59"/>
      <c r="P4" s="58" t="s">
        <v>269</v>
      </c>
      <c r="Q4" s="442" t="s">
        <v>294</v>
      </c>
      <c r="R4" s="442"/>
      <c r="S4" s="442"/>
      <c r="T4" s="442"/>
      <c r="U4" s="442"/>
      <c r="V4" s="442"/>
      <c r="W4" s="63"/>
    </row>
    <row r="5" spans="1:24" x14ac:dyDescent="0.2">
      <c r="A5" s="57"/>
      <c r="B5" s="60"/>
      <c r="C5" s="60"/>
      <c r="D5" s="60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443" t="str">
        <f>'Agency Profile'!B20</f>
        <v>10/01/2022 - 09/30/2025</v>
      </c>
      <c r="R5" s="443"/>
      <c r="S5" s="443"/>
      <c r="T5" s="443"/>
      <c r="U5" s="443"/>
      <c r="V5" s="443"/>
      <c r="W5" s="66"/>
    </row>
    <row r="6" spans="1:24" x14ac:dyDescent="0.2">
      <c r="A6" s="127"/>
      <c r="B6" s="60" t="s">
        <v>267</v>
      </c>
      <c r="C6" s="60"/>
      <c r="D6" s="60"/>
      <c r="E6" s="127"/>
      <c r="F6" s="127"/>
      <c r="G6" s="469">
        <v>44835</v>
      </c>
      <c r="H6" s="469"/>
      <c r="I6" s="469"/>
      <c r="J6" s="469"/>
      <c r="K6" s="127" t="s">
        <v>268</v>
      </c>
      <c r="L6" s="469">
        <v>44865</v>
      </c>
      <c r="M6" s="469"/>
      <c r="N6" s="127"/>
      <c r="O6" s="127"/>
      <c r="P6" s="127"/>
      <c r="Q6" s="126"/>
      <c r="R6" s="126"/>
      <c r="S6" s="126"/>
      <c r="T6" s="126"/>
      <c r="U6" s="126"/>
      <c r="V6" s="126"/>
      <c r="W6" s="66"/>
    </row>
    <row r="7" spans="1:24" x14ac:dyDescent="0.2">
      <c r="A7" s="57"/>
      <c r="B7" s="60"/>
      <c r="C7" s="60"/>
      <c r="D7" s="60"/>
      <c r="E7" s="57"/>
      <c r="F7" s="57"/>
      <c r="G7" s="57"/>
      <c r="H7" s="57"/>
      <c r="I7" s="57"/>
      <c r="J7" s="57"/>
      <c r="K7" s="57"/>
      <c r="L7" s="472" t="s">
        <v>137</v>
      </c>
      <c r="M7" s="472"/>
      <c r="N7" s="472"/>
      <c r="O7" s="472"/>
      <c r="P7" s="57"/>
      <c r="Q7" s="57"/>
      <c r="R7" s="57"/>
      <c r="S7" s="57"/>
      <c r="T7" s="57"/>
      <c r="U7" s="57"/>
      <c r="V7" s="57"/>
      <c r="W7" s="57"/>
    </row>
    <row r="8" spans="1:24" ht="15.75" x14ac:dyDescent="0.25">
      <c r="A8" s="57"/>
      <c r="B8" s="60"/>
      <c r="C8" s="60"/>
      <c r="D8" s="60"/>
      <c r="E8" s="57"/>
      <c r="F8" s="57"/>
      <c r="G8" s="57"/>
      <c r="H8" s="57"/>
      <c r="I8" s="473" t="s">
        <v>138</v>
      </c>
      <c r="J8" s="473"/>
      <c r="K8" s="473"/>
      <c r="L8" s="473"/>
      <c r="M8" s="473"/>
      <c r="N8" s="473"/>
      <c r="O8" s="473"/>
      <c r="P8" s="473"/>
      <c r="Q8" s="57"/>
      <c r="R8" s="57"/>
      <c r="S8" s="57"/>
      <c r="T8" s="57"/>
      <c r="U8" s="57"/>
      <c r="V8" s="57"/>
      <c r="W8" s="57"/>
    </row>
    <row r="9" spans="1:24" ht="12.75" x14ac:dyDescent="0.2">
      <c r="A9" s="471"/>
      <c r="B9" s="471"/>
      <c r="C9" s="471"/>
      <c r="D9" s="60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61"/>
      <c r="R9" s="59"/>
      <c r="S9" s="59"/>
      <c r="T9" s="59"/>
      <c r="U9" s="59"/>
      <c r="V9" s="59"/>
      <c r="W9" s="67"/>
    </row>
    <row r="10" spans="1:24" ht="8.4499999999999993" customHeight="1" x14ac:dyDescent="0.2">
      <c r="A10" s="68"/>
      <c r="B10" s="68"/>
      <c r="C10" s="68"/>
      <c r="D10" s="60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9"/>
      <c r="R10" s="70"/>
      <c r="S10" s="70"/>
      <c r="T10" s="70"/>
      <c r="U10" s="70"/>
      <c r="V10" s="70"/>
      <c r="W10" s="71"/>
    </row>
    <row r="11" spans="1:24" ht="12.75" customHeight="1" x14ac:dyDescent="0.2">
      <c r="A11" s="454" t="s">
        <v>270</v>
      </c>
      <c r="B11" s="455"/>
      <c r="C11" s="455"/>
      <c r="D11" s="455"/>
      <c r="E11" s="455"/>
      <c r="F11" s="455"/>
      <c r="G11" s="455"/>
      <c r="H11" s="455"/>
      <c r="I11" s="455"/>
      <c r="J11" s="456"/>
      <c r="K11" s="444" t="s">
        <v>271</v>
      </c>
      <c r="L11" s="444" t="s">
        <v>272</v>
      </c>
      <c r="M11" s="444" t="s">
        <v>273</v>
      </c>
      <c r="N11" s="444" t="s">
        <v>274</v>
      </c>
      <c r="O11" s="444" t="s">
        <v>275</v>
      </c>
      <c r="P11" s="444" t="s">
        <v>276</v>
      </c>
      <c r="Q11" s="444" t="s">
        <v>277</v>
      </c>
      <c r="R11" s="454" t="s">
        <v>278</v>
      </c>
      <c r="S11" s="455"/>
      <c r="T11" s="455"/>
      <c r="U11" s="455"/>
      <c r="V11" s="456"/>
      <c r="W11" s="444" t="s">
        <v>279</v>
      </c>
    </row>
    <row r="12" spans="1:24" ht="9.75" customHeight="1" x14ac:dyDescent="0.2">
      <c r="A12" s="457"/>
      <c r="B12" s="458"/>
      <c r="C12" s="458"/>
      <c r="D12" s="458"/>
      <c r="E12" s="458"/>
      <c r="F12" s="458"/>
      <c r="G12" s="458"/>
      <c r="H12" s="458"/>
      <c r="I12" s="458"/>
      <c r="J12" s="459"/>
      <c r="K12" s="445"/>
      <c r="L12" s="445"/>
      <c r="M12" s="445"/>
      <c r="N12" s="445"/>
      <c r="O12" s="445"/>
      <c r="P12" s="445"/>
      <c r="Q12" s="445"/>
      <c r="R12" s="457"/>
      <c r="S12" s="458"/>
      <c r="T12" s="458"/>
      <c r="U12" s="458"/>
      <c r="V12" s="459"/>
      <c r="W12" s="445"/>
    </row>
    <row r="13" spans="1:24" ht="9" customHeight="1" x14ac:dyDescent="0.2">
      <c r="A13" s="460"/>
      <c r="B13" s="461"/>
      <c r="C13" s="461"/>
      <c r="D13" s="461"/>
      <c r="E13" s="461"/>
      <c r="F13" s="461"/>
      <c r="G13" s="461"/>
      <c r="H13" s="461"/>
      <c r="I13" s="461"/>
      <c r="J13" s="462"/>
      <c r="K13" s="445"/>
      <c r="L13" s="445"/>
      <c r="M13" s="445"/>
      <c r="N13" s="445"/>
      <c r="O13" s="445"/>
      <c r="P13" s="445"/>
      <c r="Q13" s="445"/>
      <c r="R13" s="457"/>
      <c r="S13" s="458"/>
      <c r="T13" s="458"/>
      <c r="U13" s="458"/>
      <c r="V13" s="459"/>
      <c r="W13" s="445"/>
    </row>
    <row r="14" spans="1:24" ht="15.6" customHeight="1" x14ac:dyDescent="0.2">
      <c r="A14" s="72" t="s">
        <v>139</v>
      </c>
      <c r="B14" s="73" t="s">
        <v>140</v>
      </c>
      <c r="C14" s="73" t="s">
        <v>141</v>
      </c>
      <c r="D14" s="73" t="s">
        <v>142</v>
      </c>
      <c r="E14" s="448" t="s">
        <v>143</v>
      </c>
      <c r="F14" s="448"/>
      <c r="G14" s="448"/>
      <c r="H14" s="448"/>
      <c r="I14" s="448"/>
      <c r="J14" s="73" t="s">
        <v>144</v>
      </c>
      <c r="K14" s="446"/>
      <c r="L14" s="446"/>
      <c r="M14" s="446"/>
      <c r="N14" s="446"/>
      <c r="O14" s="446"/>
      <c r="P14" s="446"/>
      <c r="Q14" s="446"/>
      <c r="R14" s="460"/>
      <c r="S14" s="461"/>
      <c r="T14" s="461"/>
      <c r="U14" s="461"/>
      <c r="V14" s="462"/>
      <c r="W14" s="446"/>
    </row>
    <row r="15" spans="1:24" ht="13.5" x14ac:dyDescent="0.25">
      <c r="A15" s="75">
        <f>'Non CARES Original Budget'!B8</f>
        <v>4329</v>
      </c>
      <c r="B15" s="76" t="str">
        <f>'Non CARES Original Budget'!B9</f>
        <v>0405</v>
      </c>
      <c r="C15" s="76" t="str">
        <f>'Non CARES Original Budget'!B10</f>
        <v>0545</v>
      </c>
      <c r="D15" s="75"/>
      <c r="E15" s="75" t="str">
        <f>'Non CARES Original Budget'!B11</f>
        <v>RP</v>
      </c>
      <c r="F15" s="75" t="str">
        <f>'Non CARES Original Budget'!C11</f>
        <v>TO</v>
      </c>
      <c r="G15" s="75">
        <f>'Non CARES Original Budget'!B12</f>
        <v>100</v>
      </c>
      <c r="H15" s="75" t="str">
        <f>'Non CARES Original Budget'!C12</f>
        <v>075</v>
      </c>
      <c r="I15" s="75" t="str">
        <f>'Non CARES Original Budget'!D12</f>
        <v>500</v>
      </c>
      <c r="J15" s="75">
        <v>2</v>
      </c>
      <c r="K15" s="280" t="str">
        <f>'Non CARES Original Budget'!A19</f>
        <v>OPRT</v>
      </c>
      <c r="L15" s="77"/>
      <c r="M15" s="278">
        <f>'Non CARES Original Budget'!S79</f>
        <v>105659</v>
      </c>
      <c r="N15" s="110">
        <f t="shared" ref="N15:N36" si="0">W15</f>
        <v>5675</v>
      </c>
      <c r="O15" s="110"/>
      <c r="P15" s="110">
        <f>R15+W15</f>
        <v>5675</v>
      </c>
      <c r="Q15" s="110"/>
      <c r="R15" s="463">
        <v>0</v>
      </c>
      <c r="S15" s="464"/>
      <c r="T15" s="464"/>
      <c r="U15" s="464"/>
      <c r="V15" s="465"/>
      <c r="W15" s="132">
        <f>'Non Cares Cost Recap'!B81</f>
        <v>5675</v>
      </c>
      <c r="X15" s="74"/>
    </row>
    <row r="16" spans="1:24" ht="13.5" x14ac:dyDescent="0.25">
      <c r="A16" s="75">
        <f>'Non CARES Original Budget'!B82</f>
        <v>4329</v>
      </c>
      <c r="B16" s="76" t="str">
        <f>'Non CARES Original Budget'!B83</f>
        <v>0406</v>
      </c>
      <c r="C16" s="76" t="str">
        <f>'Non CARES Original Budget'!B84</f>
        <v>0545</v>
      </c>
      <c r="D16" s="75"/>
      <c r="E16" s="75" t="str">
        <f>'Non CARES Original Budget'!B85</f>
        <v>RP</v>
      </c>
      <c r="F16" s="75" t="str">
        <f>'Non CARES Original Budget'!C85</f>
        <v>TO</v>
      </c>
      <c r="G16" s="76">
        <f>'Non CARES Original Budget'!B86</f>
        <v>100</v>
      </c>
      <c r="H16" s="76" t="str">
        <f>'Non CARES Original Budget'!C86</f>
        <v>075</v>
      </c>
      <c r="I16" s="76" t="str">
        <f>'Non CARES Original Budget'!D86</f>
        <v>501</v>
      </c>
      <c r="J16" s="75" t="s">
        <v>145</v>
      </c>
      <c r="K16" s="280" t="str">
        <f>'Non CARES Original Budget'!A92</f>
        <v>ADMN</v>
      </c>
      <c r="L16" s="77"/>
      <c r="M16" s="278">
        <f>'Non CARES Original Budget'!S147</f>
        <v>118906</v>
      </c>
      <c r="N16" s="110">
        <f t="shared" si="0"/>
        <v>8648</v>
      </c>
      <c r="O16" s="110"/>
      <c r="P16" s="110">
        <f t="shared" ref="P16:P24" si="1">R16+W16</f>
        <v>8648</v>
      </c>
      <c r="Q16" s="110"/>
      <c r="R16" s="418">
        <v>0</v>
      </c>
      <c r="S16" s="419"/>
      <c r="T16" s="419"/>
      <c r="U16" s="419"/>
      <c r="V16" s="420"/>
      <c r="W16" s="133">
        <f>'Non Cares Cost Recap'!B154</f>
        <v>8648</v>
      </c>
      <c r="X16" s="74"/>
    </row>
    <row r="17" spans="1:24" ht="13.5" hidden="1" x14ac:dyDescent="0.25">
      <c r="A17" s="75">
        <f>'Non CARES Original Budget'!B154</f>
        <v>4329</v>
      </c>
      <c r="B17" s="76" t="str">
        <f>'Non CARES Original Budget'!B155</f>
        <v>0408</v>
      </c>
      <c r="C17" s="76" t="str">
        <f>'Non CARES Original Budget'!B156</f>
        <v>0545</v>
      </c>
      <c r="D17" s="75"/>
      <c r="E17" s="75" t="str">
        <f>'Non CARES Original Budget'!B157</f>
        <v>RP</v>
      </c>
      <c r="F17" s="75" t="str">
        <f>'Non CARES Original Budget'!C157</f>
        <v>TO</v>
      </c>
      <c r="G17" s="76">
        <f>'Non CARES Original Budget'!B158</f>
        <v>100</v>
      </c>
      <c r="H17" s="76" t="str">
        <f>'Non CARES Original Budget'!C158</f>
        <v>075</v>
      </c>
      <c r="I17" s="76" t="str">
        <f>'Non CARES Original Budget'!D158</f>
        <v>502</v>
      </c>
      <c r="J17" s="75">
        <v>2</v>
      </c>
      <c r="K17" s="75" t="str">
        <f>'Non CARES Original Budget'!A161</f>
        <v>RTAP</v>
      </c>
      <c r="L17" s="118"/>
      <c r="M17" s="278">
        <f>'Non CARES Original Budget'!P161</f>
        <v>0</v>
      </c>
      <c r="N17" s="110">
        <f t="shared" si="0"/>
        <v>0</v>
      </c>
      <c r="O17" s="110"/>
      <c r="P17" s="110">
        <f t="shared" si="1"/>
        <v>0</v>
      </c>
      <c r="Q17" s="110"/>
      <c r="R17" s="418"/>
      <c r="S17" s="419"/>
      <c r="T17" s="419"/>
      <c r="U17" s="419"/>
      <c r="V17" s="420"/>
      <c r="W17" s="133"/>
      <c r="X17" s="74"/>
    </row>
    <row r="18" spans="1:24" ht="13.5" x14ac:dyDescent="0.25">
      <c r="A18" s="75">
        <f>'Non CARES Original Budget'!B165</f>
        <v>4326</v>
      </c>
      <c r="B18" s="75" t="str">
        <f>'Non CARES Original Budget'!B166</f>
        <v>0404</v>
      </c>
      <c r="C18" s="76" t="str">
        <f>'Non CARES Original Budget'!B167</f>
        <v>0545</v>
      </c>
      <c r="D18" s="75"/>
      <c r="E18" s="75" t="str">
        <f>'Non CARES Original Budget'!B168</f>
        <v>RP</v>
      </c>
      <c r="F18" s="75" t="str">
        <f>'Non CARES Original Budget'!C168</f>
        <v>TO</v>
      </c>
      <c r="G18" s="76">
        <f>'Non CARES Original Budget'!B169</f>
        <v>100</v>
      </c>
      <c r="H18" s="76" t="str">
        <f>'Non CARES Original Budget'!C169</f>
        <v>075</v>
      </c>
      <c r="I18" s="76" t="str">
        <f>'Non CARES Original Budget'!D169</f>
        <v>503</v>
      </c>
      <c r="J18" s="75">
        <v>2</v>
      </c>
      <c r="K18" s="75" t="str">
        <f>'Non CARES Original Budget'!A172</f>
        <v>Sup. Eq</v>
      </c>
      <c r="L18" s="118"/>
      <c r="M18" s="278">
        <f>'Non CARES Original Budget'!P172</f>
        <v>9000</v>
      </c>
      <c r="N18" s="110">
        <f t="shared" si="0"/>
        <v>1700</v>
      </c>
      <c r="O18" s="110"/>
      <c r="P18" s="110">
        <f t="shared" si="1"/>
        <v>1700</v>
      </c>
      <c r="Q18" s="110"/>
      <c r="R18" s="418">
        <v>0</v>
      </c>
      <c r="S18" s="419"/>
      <c r="T18" s="419"/>
      <c r="U18" s="419"/>
      <c r="V18" s="420"/>
      <c r="W18" s="133">
        <f>'Non Cares Cost Recap'!B183</f>
        <v>1700</v>
      </c>
      <c r="X18" s="74"/>
    </row>
    <row r="19" spans="1:24" ht="13.5" x14ac:dyDescent="0.25">
      <c r="A19" s="75">
        <f>'Non CARES Original Budget'!B176</f>
        <v>4326</v>
      </c>
      <c r="B19" s="76" t="str">
        <f>'Non CARES Original Budget'!B177</f>
        <v>0404</v>
      </c>
      <c r="C19" s="76" t="str">
        <f>'Non CARES Original Budget'!B178</f>
        <v>0545</v>
      </c>
      <c r="D19" s="75"/>
      <c r="E19" s="75" t="str">
        <f>'Non CARES Original Budget'!B179</f>
        <v>RP</v>
      </c>
      <c r="F19" s="75" t="str">
        <f>'Non CARES Original Budget'!C179</f>
        <v>TO</v>
      </c>
      <c r="G19" s="76">
        <f>'Non CARES Original Budget'!B180</f>
        <v>100</v>
      </c>
      <c r="H19" s="76" t="str">
        <f>'Non CARES Original Budget'!C180</f>
        <v>075</v>
      </c>
      <c r="I19" s="76" t="str">
        <f>'Non CARES Original Budget'!D180</f>
        <v>504</v>
      </c>
      <c r="J19" s="75">
        <v>2</v>
      </c>
      <c r="K19" s="75" t="str">
        <f>'Non CARES Original Budget'!A183</f>
        <v>Sup. Eq</v>
      </c>
      <c r="L19" s="118"/>
      <c r="M19" s="278">
        <f>'Non CARES Original Budget'!P183</f>
        <v>5000</v>
      </c>
      <c r="N19" s="110">
        <f t="shared" si="0"/>
        <v>800</v>
      </c>
      <c r="O19" s="110"/>
      <c r="P19" s="110">
        <f t="shared" si="1"/>
        <v>800</v>
      </c>
      <c r="Q19" s="110"/>
      <c r="R19" s="418">
        <v>0</v>
      </c>
      <c r="S19" s="419"/>
      <c r="T19" s="419"/>
      <c r="U19" s="419"/>
      <c r="V19" s="420"/>
      <c r="W19" s="133">
        <f>'Non Cares Cost Recap'!B199</f>
        <v>800</v>
      </c>
      <c r="X19" s="74"/>
    </row>
    <row r="20" spans="1:24" ht="13.5" x14ac:dyDescent="0.25">
      <c r="A20" s="75">
        <f>'Non CARES Original Budget'!B187</f>
        <v>4329</v>
      </c>
      <c r="B20" s="76" t="str">
        <f>'Non CARES Original Budget'!B188</f>
        <v>0405</v>
      </c>
      <c r="C20" s="76" t="str">
        <f>'Non CARES Original Budget'!B189</f>
        <v>0545</v>
      </c>
      <c r="D20" s="75"/>
      <c r="E20" s="75" t="str">
        <f>'Non CARES Original Budget'!B190</f>
        <v>RP</v>
      </c>
      <c r="F20" s="75" t="str">
        <f>'Non CARES Original Budget'!C190</f>
        <v>TO</v>
      </c>
      <c r="G20" s="76">
        <f>'Non CARES Original Budget'!B191</f>
        <v>100</v>
      </c>
      <c r="H20" s="76" t="str">
        <f>'Non CARES Original Budget'!C191</f>
        <v>075</v>
      </c>
      <c r="I20" s="76" t="str">
        <f>'Non CARES Original Budget'!D191</f>
        <v>505</v>
      </c>
      <c r="J20" s="75">
        <v>2</v>
      </c>
      <c r="K20" s="75" t="str">
        <f>'Non CARES Original Budget'!A194</f>
        <v>Sup. Eq</v>
      </c>
      <c r="L20" s="118"/>
      <c r="M20" s="278">
        <f>'Non CARES Original Budget'!P194</f>
        <v>4000</v>
      </c>
      <c r="N20" s="110">
        <f t="shared" si="0"/>
        <v>350</v>
      </c>
      <c r="O20" s="110"/>
      <c r="P20" s="110">
        <f t="shared" si="1"/>
        <v>350</v>
      </c>
      <c r="Q20" s="110"/>
      <c r="R20" s="418">
        <v>0</v>
      </c>
      <c r="S20" s="419"/>
      <c r="T20" s="419"/>
      <c r="U20" s="419"/>
      <c r="V20" s="420"/>
      <c r="W20" s="133">
        <f>'Non Cares Cost Recap'!B214</f>
        <v>350</v>
      </c>
      <c r="X20" s="74"/>
    </row>
    <row r="21" spans="1:24" ht="13.5" hidden="1" x14ac:dyDescent="0.25">
      <c r="A21" s="75">
        <f>'Non CARES Original Budget'!B198</f>
        <v>4329</v>
      </c>
      <c r="B21" s="76" t="str">
        <f>'Non CARES Original Budget'!B199</f>
        <v>0405</v>
      </c>
      <c r="C21" s="76" t="str">
        <f>'Non CARES Original Budget'!B200</f>
        <v>0545</v>
      </c>
      <c r="D21" s="75"/>
      <c r="E21" s="75" t="str">
        <f>'Non CARES Original Budget'!B201</f>
        <v>RP</v>
      </c>
      <c r="F21" s="75" t="str">
        <f>'Non CARES Original Budget'!C201</f>
        <v>TO</v>
      </c>
      <c r="G21" s="76">
        <f>'Non CARES Original Budget'!B202</f>
        <v>100</v>
      </c>
      <c r="H21" s="76" t="str">
        <f>'Non CARES Original Budget'!C202</f>
        <v>075</v>
      </c>
      <c r="I21" s="76" t="str">
        <f>'Non CARES Original Budget'!D202</f>
        <v>506</v>
      </c>
      <c r="J21" s="75">
        <v>2</v>
      </c>
      <c r="K21" s="75" t="str">
        <f>'Non CARES Original Budget'!A205</f>
        <v>Pur. TR.</v>
      </c>
      <c r="L21" s="118"/>
      <c r="M21" s="278">
        <f>'Non CARES Original Budget'!P205</f>
        <v>0</v>
      </c>
      <c r="N21" s="110">
        <f t="shared" si="0"/>
        <v>0</v>
      </c>
      <c r="O21" s="110"/>
      <c r="P21" s="110">
        <f t="shared" si="1"/>
        <v>0</v>
      </c>
      <c r="Q21" s="110"/>
      <c r="R21" s="418"/>
      <c r="S21" s="419"/>
      <c r="T21" s="419"/>
      <c r="U21" s="419"/>
      <c r="V21" s="420"/>
      <c r="W21" s="133"/>
      <c r="X21" s="74"/>
    </row>
    <row r="22" spans="1:24" ht="13.5" hidden="1" x14ac:dyDescent="0.25">
      <c r="A22" s="75">
        <f>'Non CARES Original Budget'!B209</f>
        <v>4326</v>
      </c>
      <c r="B22" s="75" t="str">
        <f>'Non CARES Original Budget'!B210</f>
        <v>0404</v>
      </c>
      <c r="C22" s="75" t="str">
        <f>'Non CARES Original Budget'!B211</f>
        <v>0545</v>
      </c>
      <c r="D22" s="75"/>
      <c r="E22" s="75" t="str">
        <f>'Non CARES Original Budget'!B212</f>
        <v>RP</v>
      </c>
      <c r="F22" s="75" t="str">
        <f>'Non CARES Original Budget'!C212</f>
        <v>TO</v>
      </c>
      <c r="G22" s="75">
        <f>'Non CARES Original Budget'!B213</f>
        <v>100</v>
      </c>
      <c r="H22" s="75" t="str">
        <f>'Non CARES Original Budget'!C213</f>
        <v>075</v>
      </c>
      <c r="I22" s="75" t="str">
        <f>'Non CARES Original Budget'!D213</f>
        <v>507</v>
      </c>
      <c r="J22" s="75">
        <v>2</v>
      </c>
      <c r="K22" s="75" t="str">
        <f>'Non CARES Original Budget'!A216</f>
        <v>Mob. M.</v>
      </c>
      <c r="L22" s="117"/>
      <c r="M22" s="278">
        <f>'Non CARES Original Budget'!P216</f>
        <v>0</v>
      </c>
      <c r="N22" s="110">
        <f t="shared" si="0"/>
        <v>0</v>
      </c>
      <c r="O22" s="110"/>
      <c r="P22" s="110">
        <f t="shared" si="1"/>
        <v>0</v>
      </c>
      <c r="Q22" s="110"/>
      <c r="R22" s="418"/>
      <c r="S22" s="419"/>
      <c r="T22" s="419"/>
      <c r="U22" s="419"/>
      <c r="V22" s="420"/>
      <c r="W22" s="133"/>
      <c r="X22" s="74"/>
    </row>
    <row r="23" spans="1:24" ht="13.5" x14ac:dyDescent="0.25">
      <c r="A23" s="75">
        <f>'Non CARES Original Budget'!B220</f>
        <v>4326</v>
      </c>
      <c r="B23" s="76" t="str">
        <f>'Non CARES Original Budget'!B221</f>
        <v>0404</v>
      </c>
      <c r="C23" s="76" t="str">
        <f>'Non CARES Original Budget'!B222</f>
        <v>0545</v>
      </c>
      <c r="D23" s="75"/>
      <c r="E23" s="75" t="str">
        <f>'Non CARES Original Budget'!B223</f>
        <v>RP</v>
      </c>
      <c r="F23" s="75" t="str">
        <f>'Non CARES Original Budget'!C223</f>
        <v>TO</v>
      </c>
      <c r="G23" s="76">
        <f>'Non CARES Original Budget'!B224</f>
        <v>100</v>
      </c>
      <c r="H23" s="76" t="str">
        <f>'Non CARES Original Budget'!C224</f>
        <v>075</v>
      </c>
      <c r="I23" s="76" t="str">
        <f>'Non CARES Original Budget'!D224</f>
        <v>508</v>
      </c>
      <c r="J23" s="75">
        <v>2</v>
      </c>
      <c r="K23" s="75" t="str">
        <f>'Non CARES Original Budget'!A227</f>
        <v>Prev. Mt.</v>
      </c>
      <c r="L23" s="117"/>
      <c r="M23" s="278">
        <f>'Non CARES Original Budget'!P227</f>
        <v>19000</v>
      </c>
      <c r="N23" s="110">
        <f t="shared" si="0"/>
        <v>3200</v>
      </c>
      <c r="O23" s="110"/>
      <c r="P23" s="110">
        <f t="shared" si="1"/>
        <v>3200</v>
      </c>
      <c r="Q23" s="110"/>
      <c r="R23" s="418">
        <v>0</v>
      </c>
      <c r="S23" s="419"/>
      <c r="T23" s="419"/>
      <c r="U23" s="419"/>
      <c r="V23" s="420"/>
      <c r="W23" s="133">
        <f>'Non Cares Cost Recap'!B259</f>
        <v>3200</v>
      </c>
      <c r="X23" s="74"/>
    </row>
    <row r="24" spans="1:24" s="291" customFormat="1" ht="13.5" hidden="1" x14ac:dyDescent="0.25">
      <c r="A24" s="75">
        <f>'Non CARES Original Budget'!B232</f>
        <v>4326</v>
      </c>
      <c r="B24" s="76" t="str">
        <f>'Non CARES Original Budget'!B233</f>
        <v>0404</v>
      </c>
      <c r="C24" s="76" t="str">
        <f>'Non CARES Original Budget'!B234</f>
        <v>0545</v>
      </c>
      <c r="D24" s="75"/>
      <c r="E24" s="75" t="str">
        <f>'Non CARES Original Budget'!B235</f>
        <v>RP</v>
      </c>
      <c r="F24" s="75" t="str">
        <f>'Non CARES Original Budget'!C235</f>
        <v>TO</v>
      </c>
      <c r="G24" s="76">
        <f>'Non CARES Original Budget'!B236</f>
        <v>100</v>
      </c>
      <c r="H24" s="76" t="str">
        <f>'Non CARES Original Budget'!C236</f>
        <v>075</v>
      </c>
      <c r="I24" s="76" t="str">
        <f>'Non CARES Original Budget'!D236</f>
        <v>509</v>
      </c>
      <c r="J24" s="75">
        <v>2</v>
      </c>
      <c r="K24" s="75" t="str">
        <f>'Non CARES Original Budget'!A239</f>
        <v>Planning</v>
      </c>
      <c r="L24" s="117"/>
      <c r="M24" s="278">
        <f>'Non CARES Original Budget'!F239</f>
        <v>0</v>
      </c>
      <c r="N24" s="110">
        <f t="shared" si="0"/>
        <v>0</v>
      </c>
      <c r="O24" s="75"/>
      <c r="P24" s="110">
        <f t="shared" si="1"/>
        <v>0</v>
      </c>
      <c r="Q24" s="75"/>
      <c r="R24" s="418"/>
      <c r="S24" s="419"/>
      <c r="T24" s="419"/>
      <c r="U24" s="419"/>
      <c r="V24" s="420"/>
      <c r="W24" s="133"/>
    </row>
    <row r="25" spans="1:24" ht="13.5" x14ac:dyDescent="0.25">
      <c r="A25" s="90">
        <f>'Special Original Budget'!B9</f>
        <v>4329</v>
      </c>
      <c r="B25" s="91" t="str">
        <f>'Special Original Budget'!B11</f>
        <v>0545</v>
      </c>
      <c r="C25" s="91" t="str">
        <f>'Special Original Budget'!B11</f>
        <v>0545</v>
      </c>
      <c r="D25" s="90"/>
      <c r="E25" s="90" t="str">
        <f>'Special Original Budget'!B12</f>
        <v>RP</v>
      </c>
      <c r="F25" s="90" t="str">
        <f>'Special Original Budget'!C12</f>
        <v>TO8</v>
      </c>
      <c r="G25" s="91">
        <f>'Special Original Budget'!B13</f>
        <v>100</v>
      </c>
      <c r="H25" s="91" t="str">
        <f>'Special Original Budget'!C13</f>
        <v>075</v>
      </c>
      <c r="I25" s="91" t="str">
        <f>'Special Original Budget'!D13</f>
        <v>510</v>
      </c>
      <c r="J25" s="90" t="s">
        <v>145</v>
      </c>
      <c r="K25" s="90" t="str">
        <f>'Special Original Budget'!A19</f>
        <v>OP</v>
      </c>
      <c r="L25" s="92"/>
      <c r="M25" s="279">
        <f>'Special Original Budget'!R79</f>
        <v>100000</v>
      </c>
      <c r="N25" s="111">
        <f t="shared" si="0"/>
        <v>12000</v>
      </c>
      <c r="O25" s="111"/>
      <c r="P25" s="111">
        <f t="shared" ref="P25:P36" si="2">R25+W25</f>
        <v>12000</v>
      </c>
      <c r="Q25" s="111"/>
      <c r="R25" s="418">
        <v>0</v>
      </c>
      <c r="S25" s="419"/>
      <c r="T25" s="419"/>
      <c r="U25" s="419"/>
      <c r="V25" s="420"/>
      <c r="W25" s="133">
        <f>'Special Cost Recap'!B79</f>
        <v>12000</v>
      </c>
      <c r="X25" s="74"/>
    </row>
    <row r="26" spans="1:24" ht="13.5" hidden="1" x14ac:dyDescent="0.25">
      <c r="A26" s="90">
        <f>'Special Original Budget'!B86</f>
        <v>4329</v>
      </c>
      <c r="B26" s="91" t="str">
        <f>'Special Original Budget'!B87</f>
        <v>0406</v>
      </c>
      <c r="C26" s="91" t="str">
        <f>'Special Original Budget'!B88</f>
        <v>0545</v>
      </c>
      <c r="D26" s="90"/>
      <c r="E26" s="90" t="str">
        <f>'Special Original Budget'!B89</f>
        <v>RP</v>
      </c>
      <c r="F26" s="90" t="str">
        <f>'Special Original Budget'!C89</f>
        <v>TO8</v>
      </c>
      <c r="G26" s="91">
        <f>'Special Original Budget'!B90</f>
        <v>100</v>
      </c>
      <c r="H26" s="91" t="str">
        <f>'Special Original Budget'!C90</f>
        <v>075</v>
      </c>
      <c r="I26" s="91" t="str">
        <f>'Special Original Budget'!D90</f>
        <v>511</v>
      </c>
      <c r="J26" s="90">
        <v>2</v>
      </c>
      <c r="K26" s="90" t="str">
        <f>'Special Original Budget'!A98</f>
        <v>ADMN</v>
      </c>
      <c r="L26" s="92"/>
      <c r="M26" s="279">
        <f>'Special Original Budget'!R153</f>
        <v>0</v>
      </c>
      <c r="N26" s="111">
        <f t="shared" si="0"/>
        <v>0</v>
      </c>
      <c r="O26" s="111"/>
      <c r="P26" s="111">
        <f t="shared" si="2"/>
        <v>0</v>
      </c>
      <c r="Q26" s="111"/>
      <c r="R26" s="418"/>
      <c r="S26" s="419"/>
      <c r="T26" s="419"/>
      <c r="U26" s="419"/>
      <c r="V26" s="420"/>
      <c r="W26" s="133"/>
      <c r="X26" s="74"/>
    </row>
    <row r="27" spans="1:24" ht="13.5" x14ac:dyDescent="0.25">
      <c r="A27" s="90">
        <f>'Special Original Budget'!B159</f>
        <v>4329</v>
      </c>
      <c r="B27" s="91" t="str">
        <f>'Special Original Budget'!B160</f>
        <v>0408</v>
      </c>
      <c r="C27" s="91" t="str">
        <f>'Special Original Budget'!B161</f>
        <v>0545</v>
      </c>
      <c r="D27" s="90"/>
      <c r="E27" s="90" t="str">
        <f>'Special Original Budget'!B162</f>
        <v>RP</v>
      </c>
      <c r="F27" s="90" t="str">
        <f>'Special Original Budget'!C162</f>
        <v>TO8</v>
      </c>
      <c r="G27" s="91">
        <f>'Special Original Budget'!B163</f>
        <v>100</v>
      </c>
      <c r="H27" s="91" t="str">
        <f>'Special Original Budget'!C163</f>
        <v>075</v>
      </c>
      <c r="I27" s="91" t="str">
        <f>'Special Original Budget'!D163</f>
        <v>512</v>
      </c>
      <c r="J27" s="90">
        <v>2</v>
      </c>
      <c r="K27" s="90" t="str">
        <f>'Special Original Budget'!A166</f>
        <v>RTAP</v>
      </c>
      <c r="L27" s="92"/>
      <c r="M27" s="279">
        <f>'Special Original Budget'!P166</f>
        <v>0</v>
      </c>
      <c r="N27" s="111">
        <f t="shared" si="0"/>
        <v>846</v>
      </c>
      <c r="O27" s="111"/>
      <c r="P27" s="111">
        <f t="shared" si="2"/>
        <v>846</v>
      </c>
      <c r="Q27" s="111"/>
      <c r="R27" s="418">
        <v>0</v>
      </c>
      <c r="S27" s="419"/>
      <c r="T27" s="419"/>
      <c r="U27" s="419"/>
      <c r="V27" s="420"/>
      <c r="W27" s="133">
        <f>'Special Cost Recap'!B167</f>
        <v>846</v>
      </c>
      <c r="X27" s="74"/>
    </row>
    <row r="28" spans="1:24" ht="13.5" hidden="1" x14ac:dyDescent="0.25">
      <c r="A28" s="90">
        <f>'Special Original Budget'!B170</f>
        <v>4326</v>
      </c>
      <c r="B28" s="91" t="str">
        <f>'Special Original Budget'!B171</f>
        <v>0404</v>
      </c>
      <c r="C28" s="91" t="str">
        <f>'Special Original Budget'!B172</f>
        <v>0545</v>
      </c>
      <c r="D28" s="90"/>
      <c r="E28" s="90" t="str">
        <f>'Special Original Budget'!B173</f>
        <v>RP</v>
      </c>
      <c r="F28" s="90" t="str">
        <f>'Special Original Budget'!C173</f>
        <v>TC8</v>
      </c>
      <c r="G28" s="91">
        <f>'Special Original Budget'!B174</f>
        <v>100</v>
      </c>
      <c r="H28" s="91" t="str">
        <f>'Special Original Budget'!C174</f>
        <v>075</v>
      </c>
      <c r="I28" s="91" t="str">
        <f>'Special Original Budget'!D174</f>
        <v>513</v>
      </c>
      <c r="J28" s="90">
        <v>2</v>
      </c>
      <c r="K28" s="90" t="str">
        <f>'Special Original Budget'!A177</f>
        <v>Sup. Eq</v>
      </c>
      <c r="L28" s="92"/>
      <c r="M28" s="279">
        <f>'Special Original Budget'!P177</f>
        <v>0</v>
      </c>
      <c r="N28" s="111">
        <f t="shared" si="0"/>
        <v>0</v>
      </c>
      <c r="O28" s="325"/>
      <c r="P28" s="111">
        <f t="shared" si="2"/>
        <v>0</v>
      </c>
      <c r="Q28" s="325"/>
      <c r="R28" s="418"/>
      <c r="S28" s="419"/>
      <c r="T28" s="419"/>
      <c r="U28" s="419"/>
      <c r="V28" s="420"/>
      <c r="W28" s="133"/>
      <c r="X28" s="74"/>
    </row>
    <row r="29" spans="1:24" ht="13.5" hidden="1" x14ac:dyDescent="0.25">
      <c r="A29" s="90">
        <f>'Special Original Budget'!B181</f>
        <v>4326</v>
      </c>
      <c r="B29" s="91" t="str">
        <f>'Special Original Budget'!B182</f>
        <v>0404</v>
      </c>
      <c r="C29" s="91" t="str">
        <f>'Special Original Budget'!B183</f>
        <v>0545</v>
      </c>
      <c r="D29" s="90"/>
      <c r="E29" s="90" t="str">
        <f>'Special Original Budget'!B184</f>
        <v>RP</v>
      </c>
      <c r="F29" s="90" t="str">
        <f>'Special Original Budget'!C184</f>
        <v>TC8</v>
      </c>
      <c r="G29" s="91">
        <f>'Special Original Budget'!B185</f>
        <v>100</v>
      </c>
      <c r="H29" s="91" t="str">
        <f>'Special Original Budget'!C185</f>
        <v>075</v>
      </c>
      <c r="I29" s="91" t="str">
        <f>'Special Original Budget'!D185</f>
        <v>514</v>
      </c>
      <c r="J29" s="90">
        <v>2</v>
      </c>
      <c r="K29" s="111" t="str">
        <f>'Special Original Budget'!A188</f>
        <v>Sup. Eq</v>
      </c>
      <c r="L29" s="92"/>
      <c r="M29" s="279">
        <f>'Special Original Budget'!P188</f>
        <v>0</v>
      </c>
      <c r="N29" s="111">
        <f t="shared" si="0"/>
        <v>0</v>
      </c>
      <c r="O29" s="325"/>
      <c r="P29" s="111">
        <f t="shared" si="2"/>
        <v>0</v>
      </c>
      <c r="Q29" s="325"/>
      <c r="R29" s="418"/>
      <c r="S29" s="419"/>
      <c r="T29" s="419"/>
      <c r="U29" s="419"/>
      <c r="V29" s="420"/>
      <c r="W29" s="133"/>
      <c r="X29" s="74"/>
    </row>
    <row r="30" spans="1:24" ht="13.5" hidden="1" x14ac:dyDescent="0.25">
      <c r="A30" s="90">
        <f>'Special Original Budget'!B192</f>
        <v>4329</v>
      </c>
      <c r="B30" s="91" t="str">
        <f>'Special Original Budget'!B193</f>
        <v>0405</v>
      </c>
      <c r="C30" s="91" t="str">
        <f>'Special Original Budget'!B194</f>
        <v>0545</v>
      </c>
      <c r="D30" s="90"/>
      <c r="E30" s="90" t="str">
        <f>'Special Original Budget'!B195</f>
        <v>RP</v>
      </c>
      <c r="F30" s="90" t="str">
        <f>'Special Original Budget'!C195</f>
        <v>TC8</v>
      </c>
      <c r="G30" s="91">
        <f>'Special Original Budget'!B196</f>
        <v>100</v>
      </c>
      <c r="H30" s="91" t="str">
        <f>'Special Original Budget'!C196</f>
        <v>075</v>
      </c>
      <c r="I30" s="91" t="str">
        <f>'Special Original Budget'!D196</f>
        <v>515</v>
      </c>
      <c r="J30" s="90">
        <v>2</v>
      </c>
      <c r="K30" s="90" t="str">
        <f>'Special Original Budget'!A199</f>
        <v>Sup. Eq</v>
      </c>
      <c r="L30" s="92"/>
      <c r="M30" s="279">
        <f>'Special Original Budget'!P199</f>
        <v>0</v>
      </c>
      <c r="N30" s="111">
        <f t="shared" si="0"/>
        <v>0</v>
      </c>
      <c r="O30" s="325"/>
      <c r="P30" s="111">
        <f t="shared" si="2"/>
        <v>0</v>
      </c>
      <c r="Q30" s="325"/>
      <c r="R30" s="418"/>
      <c r="S30" s="419"/>
      <c r="T30" s="419"/>
      <c r="U30" s="419"/>
      <c r="V30" s="420"/>
      <c r="W30" s="133"/>
      <c r="X30" s="74"/>
    </row>
    <row r="31" spans="1:24" ht="13.5" hidden="1" x14ac:dyDescent="0.25">
      <c r="A31" s="90">
        <f>'Special Original Budget'!B203</f>
        <v>4329</v>
      </c>
      <c r="B31" s="91" t="str">
        <f>'Special Original Budget'!B204</f>
        <v>0405</v>
      </c>
      <c r="C31" s="91" t="str">
        <f>'Special Original Budget'!B205</f>
        <v>0545</v>
      </c>
      <c r="D31" s="91"/>
      <c r="E31" s="90" t="str">
        <f>'Special Original Budget'!B206</f>
        <v>RP</v>
      </c>
      <c r="F31" s="90" t="str">
        <f>'Special Original Budget'!C206</f>
        <v>TC8</v>
      </c>
      <c r="G31" s="91">
        <f>'Special Original Budget'!B207</f>
        <v>100</v>
      </c>
      <c r="H31" s="91" t="str">
        <f>'Special Original Budget'!C207</f>
        <v>075</v>
      </c>
      <c r="I31" s="91" t="str">
        <f>'Special Original Budget'!D207</f>
        <v>516</v>
      </c>
      <c r="J31" s="90">
        <v>2</v>
      </c>
      <c r="K31" s="90" t="str">
        <f>'Special Original Budget'!A210</f>
        <v>Pur. Tr.</v>
      </c>
      <c r="L31" s="92"/>
      <c r="M31" s="279">
        <f>'Special Original Budget'!P210</f>
        <v>0</v>
      </c>
      <c r="N31" s="111">
        <f t="shared" si="0"/>
        <v>0</v>
      </c>
      <c r="O31" s="325"/>
      <c r="P31" s="111">
        <f t="shared" si="2"/>
        <v>0</v>
      </c>
      <c r="Q31" s="325"/>
      <c r="R31" s="418"/>
      <c r="S31" s="419"/>
      <c r="T31" s="419"/>
      <c r="U31" s="419"/>
      <c r="V31" s="420"/>
      <c r="W31" s="133"/>
      <c r="X31" s="74"/>
    </row>
    <row r="32" spans="1:24" ht="13.5" hidden="1" x14ac:dyDescent="0.25">
      <c r="A32" s="90">
        <f>'Special Original Budget'!B214</f>
        <v>4326</v>
      </c>
      <c r="B32" s="91" t="str">
        <f>'Special Original Budget'!B215</f>
        <v>0404</v>
      </c>
      <c r="C32" s="91" t="str">
        <f>'Special Original Budget'!B216</f>
        <v>0545</v>
      </c>
      <c r="D32" s="90"/>
      <c r="E32" s="90" t="str">
        <f>'Special Original Budget'!B217</f>
        <v>RP</v>
      </c>
      <c r="F32" s="90" t="str">
        <f>'Special Original Budget'!C217</f>
        <v>TC8</v>
      </c>
      <c r="G32" s="91">
        <f>'Special Original Budget'!B218</f>
        <v>100</v>
      </c>
      <c r="H32" s="91" t="str">
        <f>'Special Original Budget'!C218</f>
        <v>075</v>
      </c>
      <c r="I32" s="91" t="str">
        <f>'Special Original Budget'!D218</f>
        <v>517</v>
      </c>
      <c r="J32" s="91" t="s">
        <v>145</v>
      </c>
      <c r="K32" s="326" t="str">
        <f>'Special Original Budget'!A221</f>
        <v>Mob. M.</v>
      </c>
      <c r="L32" s="92"/>
      <c r="M32" s="279">
        <f>'Special Original Budget'!P221</f>
        <v>0</v>
      </c>
      <c r="N32" s="111">
        <f t="shared" si="0"/>
        <v>0</v>
      </c>
      <c r="O32" s="325"/>
      <c r="P32" s="111">
        <f t="shared" si="2"/>
        <v>0</v>
      </c>
      <c r="Q32" s="325"/>
      <c r="R32" s="418"/>
      <c r="S32" s="419"/>
      <c r="T32" s="419"/>
      <c r="U32" s="419"/>
      <c r="V32" s="420"/>
      <c r="W32" s="133"/>
      <c r="X32" s="74"/>
    </row>
    <row r="33" spans="1:26" ht="13.5" hidden="1" x14ac:dyDescent="0.25">
      <c r="A33" s="90">
        <f>'Special Original Budget'!B225</f>
        <v>4326</v>
      </c>
      <c r="B33" s="91" t="str">
        <f>'Special Original Budget'!B226</f>
        <v>0404</v>
      </c>
      <c r="C33" s="91" t="str">
        <f>'Special Original Budget'!B227</f>
        <v>0545</v>
      </c>
      <c r="D33" s="90"/>
      <c r="E33" s="90" t="str">
        <f>'Special Original Budget'!B228</f>
        <v>RP</v>
      </c>
      <c r="F33" s="90" t="str">
        <f>'Special Original Budget'!C228</f>
        <v>TC8</v>
      </c>
      <c r="G33" s="91">
        <f>'Special Original Budget'!B229</f>
        <v>100</v>
      </c>
      <c r="H33" s="91" t="str">
        <f>'Special Original Budget'!C229</f>
        <v>075</v>
      </c>
      <c r="I33" s="91" t="str">
        <f>'Special Original Budget'!D229</f>
        <v>518</v>
      </c>
      <c r="J33" s="91" t="s">
        <v>145</v>
      </c>
      <c r="K33" s="326" t="str">
        <f>'Special Original Budget'!A232</f>
        <v>Prev. Mt.</v>
      </c>
      <c r="L33" s="92"/>
      <c r="M33" s="279">
        <f>'Special Original Budget'!P232</f>
        <v>0</v>
      </c>
      <c r="N33" s="111">
        <f t="shared" si="0"/>
        <v>0</v>
      </c>
      <c r="O33" s="327"/>
      <c r="P33" s="111">
        <f t="shared" si="2"/>
        <v>0</v>
      </c>
      <c r="Q33" s="327"/>
      <c r="R33" s="418"/>
      <c r="S33" s="419"/>
      <c r="T33" s="419"/>
      <c r="U33" s="419"/>
      <c r="V33" s="420"/>
      <c r="W33" s="133"/>
      <c r="X33" s="74"/>
    </row>
    <row r="34" spans="1:26" ht="13.5" hidden="1" x14ac:dyDescent="0.25">
      <c r="A34" s="326">
        <f>'Special Original Budget'!B237</f>
        <v>4326</v>
      </c>
      <c r="B34" s="91" t="str">
        <f>'Special Original Budget'!B238</f>
        <v>0404</v>
      </c>
      <c r="C34" s="91" t="str">
        <f>'Special Original Budget'!B239</f>
        <v>0545</v>
      </c>
      <c r="D34" s="326"/>
      <c r="E34" s="326" t="str">
        <f>'Special Original Budget'!B240</f>
        <v>RP</v>
      </c>
      <c r="F34" s="326" t="str">
        <f>'Special Original Budget'!C240</f>
        <v>TC8</v>
      </c>
      <c r="G34" s="91">
        <f>'Special Original Budget'!B241</f>
        <v>100</v>
      </c>
      <c r="H34" s="91" t="str">
        <f>'Special Original Budget'!C241</f>
        <v>075</v>
      </c>
      <c r="I34" s="91" t="str">
        <f>'Special Original Budget'!D241</f>
        <v>519</v>
      </c>
      <c r="J34" s="326">
        <v>2</v>
      </c>
      <c r="K34" s="326" t="str">
        <f>'Special Original Budget'!A244</f>
        <v>Planning</v>
      </c>
      <c r="L34" s="92"/>
      <c r="M34" s="279">
        <f>'Special Original Budget'!P244</f>
        <v>0</v>
      </c>
      <c r="N34" s="111">
        <f t="shared" si="0"/>
        <v>0</v>
      </c>
      <c r="O34" s="327"/>
      <c r="P34" s="111">
        <f t="shared" si="2"/>
        <v>0</v>
      </c>
      <c r="Q34" s="327"/>
      <c r="R34" s="418"/>
      <c r="S34" s="419"/>
      <c r="T34" s="419"/>
      <c r="U34" s="419"/>
      <c r="V34" s="420"/>
      <c r="W34" s="133"/>
      <c r="X34" s="74"/>
    </row>
    <row r="35" spans="1:26" ht="13.5" hidden="1" x14ac:dyDescent="0.25">
      <c r="A35" s="328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9"/>
      <c r="M35" s="330"/>
      <c r="N35" s="330">
        <f t="shared" si="0"/>
        <v>0</v>
      </c>
      <c r="O35" s="330"/>
      <c r="P35" s="330">
        <f t="shared" si="2"/>
        <v>0</v>
      </c>
      <c r="Q35" s="330"/>
      <c r="R35" s="418"/>
      <c r="S35" s="419"/>
      <c r="T35" s="419"/>
      <c r="U35" s="419"/>
      <c r="V35" s="420"/>
      <c r="W35" s="133"/>
      <c r="X35" s="74"/>
    </row>
    <row r="36" spans="1:26" ht="13.5" hidden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9"/>
      <c r="K36" s="281"/>
      <c r="L36" s="80"/>
      <c r="M36" s="324"/>
      <c r="N36" s="324">
        <f t="shared" si="0"/>
        <v>0</v>
      </c>
      <c r="O36" s="324"/>
      <c r="P36" s="324">
        <f t="shared" si="2"/>
        <v>0</v>
      </c>
      <c r="Q36" s="324"/>
      <c r="R36" s="418"/>
      <c r="S36" s="419"/>
      <c r="T36" s="419"/>
      <c r="U36" s="419"/>
      <c r="V36" s="420"/>
      <c r="W36" s="133"/>
      <c r="X36" s="74"/>
    </row>
    <row r="37" spans="1:26" x14ac:dyDescent="0.2">
      <c r="A37" s="81" t="s">
        <v>147</v>
      </c>
      <c r="B37" s="451" t="s">
        <v>146</v>
      </c>
      <c r="C37" s="452"/>
      <c r="D37" s="452"/>
      <c r="E37" s="452"/>
      <c r="F37" s="452"/>
      <c r="G37" s="452"/>
      <c r="H37" s="452"/>
      <c r="I37" s="452"/>
      <c r="J37" s="452"/>
      <c r="K37" s="339" t="s">
        <v>39</v>
      </c>
      <c r="L37" s="340" t="s">
        <v>39</v>
      </c>
      <c r="M37" s="449">
        <f>SUBTOTAL(109,M15:M36)</f>
        <v>361565</v>
      </c>
      <c r="N37" s="449">
        <f>SUBTOTAL(109,N15:N36)</f>
        <v>33219</v>
      </c>
      <c r="O37" s="449">
        <f>SUBTOTAL(109,O15:O36)</f>
        <v>0</v>
      </c>
      <c r="P37" s="449">
        <f>SUBTOTAL(109,P15:P36)</f>
        <v>33219</v>
      </c>
      <c r="Q37" s="449">
        <f>SUBTOTAL(109,Q15:Q36)</f>
        <v>0</v>
      </c>
      <c r="R37" s="412">
        <f>SUBTOTAL(109,R15:V36)</f>
        <v>0</v>
      </c>
      <c r="S37" s="413"/>
      <c r="T37" s="413"/>
      <c r="U37" s="413"/>
      <c r="V37" s="414"/>
      <c r="W37" s="449">
        <f>SUBTOTAL(109,W15:W36)</f>
        <v>33219</v>
      </c>
    </row>
    <row r="38" spans="1:26" x14ac:dyDescent="0.2">
      <c r="A38" s="69"/>
      <c r="B38" s="453"/>
      <c r="C38" s="453"/>
      <c r="D38" s="453"/>
      <c r="E38" s="453"/>
      <c r="F38" s="453"/>
      <c r="G38" s="453"/>
      <c r="H38" s="453"/>
      <c r="I38" s="453"/>
      <c r="J38" s="453"/>
      <c r="K38" s="69" t="s">
        <v>149</v>
      </c>
      <c r="L38" s="70" t="s">
        <v>148</v>
      </c>
      <c r="M38" s="450"/>
      <c r="N38" s="450"/>
      <c r="O38" s="450"/>
      <c r="P38" s="450"/>
      <c r="Q38" s="450"/>
      <c r="R38" s="415"/>
      <c r="S38" s="416"/>
      <c r="T38" s="416"/>
      <c r="U38" s="416"/>
      <c r="V38" s="417"/>
      <c r="W38" s="450"/>
      <c r="Z38" s="335"/>
    </row>
    <row r="39" spans="1:26" x14ac:dyDescent="0.2">
      <c r="A39" s="434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</row>
    <row r="40" spans="1:26" x14ac:dyDescent="0.2">
      <c r="A40" s="470"/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470"/>
      <c r="U40" s="470"/>
      <c r="V40" s="470"/>
      <c r="W40" s="470"/>
    </row>
    <row r="41" spans="1:26" ht="12" customHeight="1" thickBot="1" x14ac:dyDescent="0.25">
      <c r="A41" s="421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2"/>
      <c r="M41" s="422"/>
      <c r="N41" s="422"/>
      <c r="O41" s="421"/>
      <c r="P41" s="421"/>
      <c r="Q41" s="421"/>
      <c r="R41" s="421"/>
      <c r="S41" s="421"/>
      <c r="T41" s="421"/>
      <c r="U41" s="421"/>
      <c r="V41" s="421"/>
      <c r="W41" s="421"/>
    </row>
    <row r="42" spans="1:26" ht="13.5" customHeight="1" thickTop="1" x14ac:dyDescent="0.2">
      <c r="A42" s="64" t="s">
        <v>280</v>
      </c>
      <c r="B42" s="423" t="s">
        <v>150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6"/>
      <c r="M42" s="427"/>
      <c r="N42" s="428"/>
      <c r="O42" s="432" t="s">
        <v>281</v>
      </c>
      <c r="P42" s="432"/>
      <c r="Q42" s="82"/>
    </row>
    <row r="43" spans="1:26" ht="12" customHeight="1" x14ac:dyDescent="0.2"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9"/>
      <c r="M43" s="430"/>
      <c r="N43" s="431"/>
      <c r="P43" s="433" t="s">
        <v>151</v>
      </c>
      <c r="Q43" s="433"/>
      <c r="R43" s="433"/>
      <c r="S43" s="433"/>
      <c r="T43" s="433"/>
      <c r="U43" s="433"/>
      <c r="V43" s="433"/>
      <c r="W43" s="433"/>
    </row>
    <row r="44" spans="1:26" ht="15" customHeight="1" x14ac:dyDescent="0.2">
      <c r="B44" s="434"/>
      <c r="C44" s="434"/>
      <c r="D44" s="434"/>
      <c r="E44" s="434"/>
      <c r="F44" s="434"/>
      <c r="G44" s="434"/>
      <c r="H44" s="434"/>
      <c r="I44" s="434"/>
      <c r="J44" s="434"/>
      <c r="K44" s="83"/>
      <c r="L44" s="429"/>
      <c r="M44" s="430"/>
      <c r="N44" s="431"/>
      <c r="O44" s="83"/>
      <c r="P44" s="437" t="s">
        <v>39</v>
      </c>
      <c r="Q44" s="437"/>
      <c r="R44" s="437"/>
      <c r="S44" s="437"/>
      <c r="T44" s="437"/>
      <c r="U44" s="437"/>
      <c r="V44" s="437"/>
      <c r="W44" s="437"/>
    </row>
    <row r="45" spans="1:26" ht="15" customHeight="1" x14ac:dyDescent="0.2">
      <c r="B45" s="436" t="s">
        <v>152</v>
      </c>
      <c r="C45" s="436"/>
      <c r="D45" s="436"/>
      <c r="E45" s="436"/>
      <c r="F45" s="436"/>
      <c r="G45" s="436"/>
      <c r="H45" s="436"/>
      <c r="I45" s="436"/>
      <c r="L45" s="429"/>
      <c r="M45" s="430"/>
      <c r="N45" s="431"/>
      <c r="O45" s="83"/>
      <c r="P45" s="438"/>
      <c r="Q45" s="438"/>
      <c r="R45" s="438"/>
      <c r="S45" s="438"/>
      <c r="T45" s="438"/>
      <c r="U45" s="438"/>
      <c r="V45" s="438"/>
      <c r="W45" s="438"/>
    </row>
    <row r="46" spans="1:26" ht="15" customHeight="1" x14ac:dyDescent="0.2">
      <c r="A46" s="64" t="s">
        <v>153</v>
      </c>
      <c r="B46" s="64"/>
      <c r="C46" s="64"/>
      <c r="D46" s="64"/>
      <c r="E46" s="64"/>
      <c r="F46" s="64"/>
      <c r="G46" s="64"/>
      <c r="H46" s="84"/>
      <c r="I46" s="438"/>
      <c r="J46" s="438"/>
      <c r="K46" s="59"/>
      <c r="L46" s="429"/>
      <c r="M46" s="430"/>
      <c r="N46" s="431"/>
      <c r="O46" s="83"/>
      <c r="P46" s="439"/>
      <c r="Q46" s="439"/>
      <c r="R46" s="439"/>
      <c r="S46" s="439"/>
      <c r="T46" s="439"/>
      <c r="U46" s="439"/>
      <c r="V46" s="439"/>
      <c r="W46" s="439"/>
    </row>
    <row r="47" spans="1:26" ht="15" customHeight="1" x14ac:dyDescent="0.2">
      <c r="A47" s="57" t="s">
        <v>154</v>
      </c>
      <c r="B47" s="438" t="s">
        <v>39</v>
      </c>
      <c r="C47" s="438"/>
      <c r="D47" s="438"/>
      <c r="E47" s="438"/>
      <c r="F47" s="438"/>
      <c r="G47" s="438"/>
      <c r="H47" s="59" t="s">
        <v>155</v>
      </c>
      <c r="I47" s="447"/>
      <c r="J47" s="447"/>
      <c r="K47" s="61" t="s">
        <v>156</v>
      </c>
      <c r="L47" s="429"/>
      <c r="M47" s="430"/>
      <c r="N47" s="431"/>
      <c r="O47" s="83"/>
      <c r="P47" s="438"/>
      <c r="Q47" s="438"/>
      <c r="R47" s="438"/>
      <c r="S47" s="438"/>
      <c r="T47" s="438"/>
      <c r="U47" s="438"/>
      <c r="V47" s="438"/>
      <c r="W47" s="438"/>
    </row>
    <row r="48" spans="1:26" ht="15" customHeight="1" x14ac:dyDescent="0.2">
      <c r="A48" s="57"/>
      <c r="B48" s="433"/>
      <c r="C48" s="433"/>
      <c r="D48" s="433"/>
      <c r="E48" s="433"/>
      <c r="F48" s="433"/>
      <c r="G48" s="433"/>
      <c r="H48" s="433"/>
      <c r="I48" s="433"/>
      <c r="J48" s="433"/>
      <c r="K48" s="59"/>
      <c r="L48" s="429"/>
      <c r="M48" s="430"/>
      <c r="N48" s="431"/>
      <c r="P48" s="435"/>
      <c r="Q48" s="435"/>
      <c r="R48" s="435"/>
      <c r="S48" s="435"/>
      <c r="T48" s="435"/>
      <c r="U48" s="435"/>
      <c r="V48" s="435"/>
      <c r="W48" s="435"/>
    </row>
    <row r="49" spans="2:23" x14ac:dyDescent="0.2">
      <c r="B49" s="436" t="s">
        <v>157</v>
      </c>
      <c r="C49" s="436"/>
      <c r="D49" s="436"/>
      <c r="E49" s="436"/>
      <c r="L49" s="429"/>
      <c r="M49" s="430"/>
      <c r="N49" s="431"/>
      <c r="P49" s="434"/>
      <c r="Q49" s="434"/>
      <c r="R49" s="434"/>
      <c r="S49" s="434"/>
      <c r="T49" s="434"/>
      <c r="U49" s="434"/>
      <c r="V49" s="434"/>
      <c r="W49" s="434"/>
    </row>
  </sheetData>
  <sheetProtection algorithmName="SHA-512" hashValue="/oxgQ80NpUv+JlDpCgeyGJlGcJzUFC/0DchaIyLt9OYRcNn89IoCqWzPzC+Q0+a6pOZZ4IImwf1K8ttFLADThw==" saltValue="7WmpacAoKEKMFtL8rwDdrw==" spinCount="100000" sheet="1" objects="1" scenarios="1"/>
  <mergeCells count="76">
    <mergeCell ref="G6:J6"/>
    <mergeCell ref="L6:M6"/>
    <mergeCell ref="A40:W40"/>
    <mergeCell ref="D4:G4"/>
    <mergeCell ref="J4:K4"/>
    <mergeCell ref="R30:V30"/>
    <mergeCell ref="A9:C9"/>
    <mergeCell ref="A11:J13"/>
    <mergeCell ref="K11:K14"/>
    <mergeCell ref="L11:L14"/>
    <mergeCell ref="M11:M14"/>
    <mergeCell ref="R29:V29"/>
    <mergeCell ref="L7:O7"/>
    <mergeCell ref="I8:P8"/>
    <mergeCell ref="N11:N14"/>
    <mergeCell ref="O11:O14"/>
    <mergeCell ref="C2:F2"/>
    <mergeCell ref="G2:O2"/>
    <mergeCell ref="C3:F3"/>
    <mergeCell ref="G3:L3"/>
    <mergeCell ref="N3:O3"/>
    <mergeCell ref="P11:P14"/>
    <mergeCell ref="I47:J47"/>
    <mergeCell ref="P47:W47"/>
    <mergeCell ref="Q11:Q14"/>
    <mergeCell ref="W11:W14"/>
    <mergeCell ref="E14:I14"/>
    <mergeCell ref="W37:W38"/>
    <mergeCell ref="A39:W39"/>
    <mergeCell ref="B37:J38"/>
    <mergeCell ref="M37:M38"/>
    <mergeCell ref="N37:N38"/>
    <mergeCell ref="O37:O38"/>
    <mergeCell ref="P37:P38"/>
    <mergeCell ref="Q37:Q38"/>
    <mergeCell ref="R11:V14"/>
    <mergeCell ref="R15:V15"/>
    <mergeCell ref="R2:V2"/>
    <mergeCell ref="R28:V28"/>
    <mergeCell ref="R17:V17"/>
    <mergeCell ref="R27:V27"/>
    <mergeCell ref="R26:V26"/>
    <mergeCell ref="R25:V25"/>
    <mergeCell ref="R16:V16"/>
    <mergeCell ref="Q4:V4"/>
    <mergeCell ref="Q5:V5"/>
    <mergeCell ref="R18:V18"/>
    <mergeCell ref="R19:V19"/>
    <mergeCell ref="R20:V20"/>
    <mergeCell ref="R22:V22"/>
    <mergeCell ref="R23:V23"/>
    <mergeCell ref="R21:V21"/>
    <mergeCell ref="R24:V24"/>
    <mergeCell ref="A41:W41"/>
    <mergeCell ref="B42:K43"/>
    <mergeCell ref="L42:N49"/>
    <mergeCell ref="O42:P42"/>
    <mergeCell ref="P43:W43"/>
    <mergeCell ref="B44:J44"/>
    <mergeCell ref="B48:J48"/>
    <mergeCell ref="P48:W48"/>
    <mergeCell ref="B49:E49"/>
    <mergeCell ref="P49:W49"/>
    <mergeCell ref="P44:W44"/>
    <mergeCell ref="B45:I45"/>
    <mergeCell ref="P45:W45"/>
    <mergeCell ref="I46:J46"/>
    <mergeCell ref="P46:W46"/>
    <mergeCell ref="B47:G47"/>
    <mergeCell ref="R37:V38"/>
    <mergeCell ref="R34:V34"/>
    <mergeCell ref="R33:V33"/>
    <mergeCell ref="R32:V32"/>
    <mergeCell ref="R31:V31"/>
    <mergeCell ref="R35:V35"/>
    <mergeCell ref="R36:V36"/>
  </mergeCells>
  <dataValidations xWindow="1475" yWindow="254" count="8">
    <dataValidation type="whole" allowBlank="1" showInputMessage="1" showErrorMessage="1" errorTitle="Incorrect Data Type" error="Whole Numbers Only" promptTitle="Account Number" prompt="This number differenciates between Capital and Non-Capital Accounts and Expenditures." sqref="A25 A15" xr:uid="{956B96A7-BAE0-4C9E-9846-5644A89CEF57}">
      <formula1>0</formula1>
      <formula2>10000</formula2>
    </dataValidation>
    <dataValidation allowBlank="1" showInputMessage="1" showErrorMessage="1" promptTitle="Amount Earned to Date" prompt="Amount of previously paid invocies and the current invoice. Add up column 13 and column 14." sqref="P15:P34" xr:uid="{37D5FF7E-6AC8-4196-8A0D-C40226BEEAB5}"/>
    <dataValidation type="date" allowBlank="1" showInputMessage="1" showErrorMessage="1" errorTitle="Incorrect Data Type" error="Please enter the date of the end of the billing period in the mm/dd/yyyy format. For example for October - December of 2022 enter 12/31/2022." promptTitle="Data Type" prompt="Please enter the date of the end of the billing period in the mm/dd/yyyy format. For example for October - December of 2022 enter 12/31/2022." sqref="L6:M6" xr:uid="{93F7B66E-14FE-4D67-A426-0A898835A80E}">
      <formula1>44835</formula1>
      <formula2>45199</formula2>
    </dataValidation>
    <dataValidation type="date" allowBlank="1" showInputMessage="1" showErrorMessage="1" errorTitle="Incorrect Data Type" error="Please enter the date of the beginning of the billing period in the mm/dd/yyyy format. For example for October - December of 2022 enter 10/01/2022." promptTitle="Data Type" prompt="Please enter the date of the beginning of the billing period in the mm/dd/yyyy format. For example for October - December of 2022 enter 10/01/2022." sqref="G6:J6" xr:uid="{C6013DF4-652D-4771-A0ED-7CF45E42FC6D}">
      <formula1>44835</formula1>
      <formula2>45199</formula2>
    </dataValidation>
    <dataValidation allowBlank="1" showInputMessage="1" showErrorMessage="1" promptTitle="Data Type" prompt="Please remember to update the memo line from previous invoices. " sqref="A40:W40" xr:uid="{1AACE367-4B10-4273-964C-B3CF81CC9E8A}"/>
    <dataValidation type="whole" allowBlank="1" showInputMessage="1" showErrorMessage="1" errorTitle="Incorrect Data Type" error="Please enter the number of the invoice. Failing to update the invoice number will result in the rejection of your invoice and cause delays in receiving your payment." promptTitle="Data Type" prompt="Please enter the number of the invoice. Failing to update the invoice number will result in the rejection of your invoice and cause delays in receiving your payment. " sqref="U3" xr:uid="{AEFE0F8D-4530-4625-B3BC-6EB7F26883B4}">
      <formula1>1</formula1>
      <formula2>1000</formula2>
    </dataValidation>
    <dataValidation type="whole" allowBlank="1" showInputMessage="1" showErrorMessage="1" errorTitle="Incorrect Data Type" error="Cummulative amount of all invoices paid in the current fiscal year prior to current invoice. Amounts must be rounded to a whole dollar. Invoice #1 will always be zero. Number in column 14 must equal (Column 12 - Column 15) " promptTitle="Amount Previously Paid" prompt="Cummulative amount of all invoices paid in the current fiscal year prior to current invoice. Amounts must be rounded to a whole dollar. Invoice #1 will always be zero. Number in column 14 must equal (Column 12 - Column 15) " sqref="R15:V36" xr:uid="{982F1053-CC56-4727-B277-309603344A24}">
      <formula1>0</formula1>
      <formula2>1000000</formula2>
    </dataValidation>
    <dataValidation type="whole" allowBlank="1" showInputMessage="1" showErrorMessage="1" errorTitle="Incorrect Data Type" error="The amount requested for reimbursement in the current billing period. Amounts must be rounded to the nearest dollar. The amount in column 15 must equal to (Column 12-Column 14)" promptTitle="Amount Due" prompt="The amount requested for reimbursement in the current billing period. Amounts must be rounded to the nearest dollar. The amount in column 15 must equal to (Column 12-Column 14)" sqref="W15:W36" xr:uid="{1D7CE617-310F-440A-B6EA-B50234787405}">
      <formula1>0</formula1>
      <formula2>100000000</formula2>
    </dataValidation>
  </dataValidations>
  <pageMargins left="0.25" right="0.25" top="0.75" bottom="0.75" header="0.3" footer="0.3"/>
  <pageSetup orientation="landscape" horizontalDpi="300" verticalDpi="300" r:id="rId1"/>
  <headerFooter alignWithMargins="0">
    <oddHeader>&amp;L&amp;"Times New Roman,Bold"&amp;8Form F-25
Rev. 12-1-93&amp;C&amp;"Arial Narrow,Bold"&amp;14INVOICE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4682-864A-4138-A23D-265532450DCB}">
  <dimension ref="A2:E37"/>
  <sheetViews>
    <sheetView workbookViewId="0">
      <selection activeCell="I11" sqref="I11"/>
    </sheetView>
  </sheetViews>
  <sheetFormatPr defaultRowHeight="12.75" x14ac:dyDescent="0.2"/>
  <cols>
    <col min="1" max="1" width="23.28515625" customWidth="1"/>
    <col min="2" max="2" width="10.28515625" customWidth="1"/>
  </cols>
  <sheetData>
    <row r="2" spans="1:5" x14ac:dyDescent="0.2">
      <c r="A2" t="s">
        <v>158</v>
      </c>
      <c r="B2" s="101" t="s">
        <v>306</v>
      </c>
      <c r="C2" s="102"/>
      <c r="D2" s="102"/>
      <c r="E2" s="102"/>
    </row>
    <row r="3" spans="1:5" x14ac:dyDescent="0.2">
      <c r="A3" t="s">
        <v>159</v>
      </c>
      <c r="B3" s="101" t="s">
        <v>307</v>
      </c>
      <c r="C3" s="102"/>
      <c r="D3" s="102"/>
      <c r="E3" s="102"/>
    </row>
    <row r="4" spans="1:5" x14ac:dyDescent="0.2">
      <c r="A4" t="s">
        <v>68</v>
      </c>
      <c r="B4" s="101" t="s">
        <v>308</v>
      </c>
      <c r="C4" s="102"/>
      <c r="D4" s="102"/>
      <c r="E4" s="102"/>
    </row>
    <row r="5" spans="1:5" x14ac:dyDescent="0.2">
      <c r="A5" t="s">
        <v>135</v>
      </c>
      <c r="B5" s="102" t="s">
        <v>160</v>
      </c>
      <c r="C5" s="102"/>
      <c r="D5" s="102"/>
      <c r="E5" s="102"/>
    </row>
    <row r="6" spans="1:5" x14ac:dyDescent="0.2">
      <c r="A6" t="s">
        <v>136</v>
      </c>
      <c r="B6" s="103">
        <v>35650</v>
      </c>
      <c r="C6" s="102"/>
      <c r="D6" s="102"/>
      <c r="E6" s="102"/>
    </row>
    <row r="8" spans="1:5" x14ac:dyDescent="0.2">
      <c r="A8" t="str">
        <f>B3&amp;", "&amp;B4&amp;", "&amp;B5&amp;", "&amp;B6</f>
        <v>PO Box 307, Moulton, AL, 35650</v>
      </c>
    </row>
    <row r="10" spans="1:5" x14ac:dyDescent="0.2">
      <c r="A10" t="s">
        <v>175</v>
      </c>
      <c r="B10" s="99" t="s">
        <v>310</v>
      </c>
    </row>
    <row r="11" spans="1:5" x14ac:dyDescent="0.2">
      <c r="A11" s="42" t="s">
        <v>173</v>
      </c>
      <c r="B11" s="99" t="s">
        <v>174</v>
      </c>
    </row>
    <row r="12" spans="1:5" x14ac:dyDescent="0.2">
      <c r="A12" s="42" t="s">
        <v>309</v>
      </c>
      <c r="B12" s="100" t="s">
        <v>303</v>
      </c>
    </row>
    <row r="13" spans="1:5" x14ac:dyDescent="0.2">
      <c r="A13" s="42" t="s">
        <v>301</v>
      </c>
      <c r="B13" s="100" t="s">
        <v>304</v>
      </c>
    </row>
    <row r="14" spans="1:5" x14ac:dyDescent="0.2">
      <c r="A14" s="42" t="s">
        <v>302</v>
      </c>
      <c r="B14" s="100" t="s">
        <v>305</v>
      </c>
    </row>
    <row r="15" spans="1:5" x14ac:dyDescent="0.2">
      <c r="A15" s="42" t="s">
        <v>344</v>
      </c>
      <c r="B15" s="100"/>
    </row>
    <row r="16" spans="1:5" x14ac:dyDescent="0.2">
      <c r="A16" s="42" t="s">
        <v>176</v>
      </c>
      <c r="B16" s="85">
        <v>23</v>
      </c>
    </row>
    <row r="18" spans="1:4" x14ac:dyDescent="0.2">
      <c r="A18" s="42" t="s">
        <v>265</v>
      </c>
      <c r="B18" s="104" t="s">
        <v>343</v>
      </c>
      <c r="D18" s="42" t="s">
        <v>266</v>
      </c>
    </row>
    <row r="20" spans="1:4" x14ac:dyDescent="0.2">
      <c r="A20" s="42" t="s">
        <v>177</v>
      </c>
      <c r="B20" s="86" t="s">
        <v>259</v>
      </c>
      <c r="C20" s="85"/>
      <c r="D20" s="85"/>
    </row>
    <row r="22" spans="1:4" x14ac:dyDescent="0.2">
      <c r="B22" s="42" t="s">
        <v>183</v>
      </c>
    </row>
    <row r="23" spans="1:4" x14ac:dyDescent="0.2">
      <c r="B23" s="42" t="s">
        <v>184</v>
      </c>
    </row>
    <row r="24" spans="1:4" x14ac:dyDescent="0.2">
      <c r="B24" s="42" t="s">
        <v>185</v>
      </c>
    </row>
    <row r="25" spans="1:4" x14ac:dyDescent="0.2">
      <c r="B25" s="42" t="s">
        <v>186</v>
      </c>
    </row>
    <row r="26" spans="1:4" x14ac:dyDescent="0.2">
      <c r="B26" s="42" t="s">
        <v>7</v>
      </c>
    </row>
    <row r="27" spans="1:4" x14ac:dyDescent="0.2">
      <c r="B27" s="42" t="s">
        <v>8</v>
      </c>
    </row>
    <row r="28" spans="1:4" x14ac:dyDescent="0.2">
      <c r="B28" s="42" t="s">
        <v>9</v>
      </c>
    </row>
    <row r="29" spans="1:4" x14ac:dyDescent="0.2">
      <c r="B29" s="42" t="s">
        <v>10</v>
      </c>
    </row>
    <row r="30" spans="1:4" x14ac:dyDescent="0.2">
      <c r="B30" s="42" t="s">
        <v>11</v>
      </c>
    </row>
    <row r="31" spans="1:4" x14ac:dyDescent="0.2">
      <c r="B31" s="42" t="s">
        <v>12</v>
      </c>
    </row>
    <row r="32" spans="1:4" x14ac:dyDescent="0.2">
      <c r="B32" s="42" t="s">
        <v>13</v>
      </c>
    </row>
    <row r="33" spans="2:2" x14ac:dyDescent="0.2">
      <c r="B33" s="42" t="s">
        <v>14</v>
      </c>
    </row>
    <row r="34" spans="2:2" x14ac:dyDescent="0.2">
      <c r="B34" s="42" t="s">
        <v>15</v>
      </c>
    </row>
    <row r="35" spans="2:2" x14ac:dyDescent="0.2">
      <c r="B35" s="42" t="s">
        <v>16</v>
      </c>
    </row>
    <row r="36" spans="2:2" x14ac:dyDescent="0.2">
      <c r="B36" s="42" t="s">
        <v>17</v>
      </c>
    </row>
    <row r="37" spans="2:2" x14ac:dyDescent="0.2">
      <c r="B37" s="42" t="s">
        <v>18</v>
      </c>
    </row>
  </sheetData>
  <dataValidations count="2">
    <dataValidation allowBlank="1" showInputMessage="1" showErrorMessage="1" promptTitle="Data Type" prompt="Must be obtained from CPMS" sqref="A15 A13 A14" xr:uid="{70FCB7E3-A700-4800-A6FD-A8F075A3EE4C}"/>
    <dataValidation allowBlank="1" showInputMessage="1" showErrorMessage="1" promptTitle="Date Type" prompt="Address must match STAARS profile" sqref="B2:B6" xr:uid="{BD7575D6-BFDA-448D-89AA-235D8CC3600C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350"/>
  <sheetViews>
    <sheetView zoomScale="115" zoomScaleNormal="115" workbookViewId="0">
      <selection activeCell="B14" sqref="B14"/>
    </sheetView>
  </sheetViews>
  <sheetFormatPr defaultColWidth="9.140625" defaultRowHeight="15" x14ac:dyDescent="0.2"/>
  <cols>
    <col min="1" max="1" width="50.140625" style="134" customWidth="1"/>
    <col min="2" max="2" width="14.7109375" style="134" customWidth="1"/>
    <col min="3" max="13" width="14.7109375" style="134" hidden="1" customWidth="1"/>
    <col min="14" max="14" width="20.7109375" style="134" customWidth="1"/>
    <col min="15" max="15" width="15.5703125" style="134" bestFit="1" customWidth="1"/>
    <col min="16" max="16" width="18.28515625" style="134" bestFit="1" customWidth="1"/>
    <col min="17" max="18" width="9.140625" style="134"/>
    <col min="19" max="19" width="10.85546875" style="134" bestFit="1" customWidth="1"/>
    <col min="20" max="20" width="15.5703125" style="134" bestFit="1" customWidth="1"/>
    <col min="21" max="35" width="0" style="134" hidden="1" customWidth="1"/>
    <col min="36" max="36" width="9.140625" style="134"/>
    <col min="37" max="37" width="13.5703125" style="134" bestFit="1" customWidth="1"/>
    <col min="38" max="16384" width="9.140625" style="134"/>
  </cols>
  <sheetData>
    <row r="1" spans="1:19" ht="15.75" x14ac:dyDescent="0.25">
      <c r="A1" s="167"/>
    </row>
    <row r="2" spans="1:19" ht="15.75" x14ac:dyDescent="0.25">
      <c r="A2" s="168" t="str">
        <f>'Non CARES Original Budget'!C5</f>
        <v>Lawrence County Commission RPT-040 FY 2023</v>
      </c>
    </row>
    <row r="3" spans="1:19" ht="15.75" x14ac:dyDescent="0.25">
      <c r="A3" s="333" t="s">
        <v>0</v>
      </c>
    </row>
    <row r="4" spans="1:19" ht="15.75" x14ac:dyDescent="0.25">
      <c r="A4" s="169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9" ht="15.75" x14ac:dyDescent="0.25">
      <c r="A5" s="169" t="s">
        <v>2</v>
      </c>
    </row>
    <row r="6" spans="1:19" ht="15.75" x14ac:dyDescent="0.25">
      <c r="A6" s="282" t="str">
        <f>'Non CARES Original Budget'!C19</f>
        <v>100075500</v>
      </c>
    </row>
    <row r="7" spans="1:19" ht="15.75" x14ac:dyDescent="0.25">
      <c r="A7" s="170">
        <f>'Non CARES Original Budget'!S79</f>
        <v>105659</v>
      </c>
      <c r="B7" s="171" t="s">
        <v>87</v>
      </c>
      <c r="N7" s="135"/>
      <c r="O7" s="135"/>
    </row>
    <row r="8" spans="1:19" ht="15.75" x14ac:dyDescent="0.25">
      <c r="A8" s="170">
        <f>'Non CARES Original Budget'!P79</f>
        <v>213318</v>
      </c>
      <c r="B8" s="171" t="s">
        <v>88</v>
      </c>
      <c r="N8" s="135" t="s">
        <v>3</v>
      </c>
      <c r="O8" s="135" t="s">
        <v>4</v>
      </c>
    </row>
    <row r="9" spans="1:19" ht="15.75" x14ac:dyDescent="0.25">
      <c r="A9" s="169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 t="s">
        <v>5</v>
      </c>
      <c r="O9" s="135" t="s">
        <v>6</v>
      </c>
    </row>
    <row r="10" spans="1:19" ht="15.75" x14ac:dyDescent="0.25">
      <c r="B10" s="135" t="s">
        <v>7</v>
      </c>
      <c r="C10" s="135" t="s">
        <v>8</v>
      </c>
      <c r="D10" s="135" t="s">
        <v>9</v>
      </c>
      <c r="E10" s="135" t="s">
        <v>10</v>
      </c>
      <c r="F10" s="135" t="s">
        <v>11</v>
      </c>
      <c r="G10" s="135" t="s">
        <v>12</v>
      </c>
      <c r="H10" s="135" t="s">
        <v>13</v>
      </c>
      <c r="I10" s="135" t="s">
        <v>14</v>
      </c>
      <c r="J10" s="135" t="s">
        <v>15</v>
      </c>
      <c r="K10" s="135" t="s">
        <v>16</v>
      </c>
      <c r="L10" s="135" t="s">
        <v>17</v>
      </c>
      <c r="M10" s="135" t="s">
        <v>18</v>
      </c>
      <c r="N10" s="135" t="s">
        <v>19</v>
      </c>
      <c r="O10" s="135" t="s">
        <v>20</v>
      </c>
      <c r="P10" s="135" t="s">
        <v>21</v>
      </c>
    </row>
    <row r="11" spans="1:19" ht="12.75" hidden="1" customHeight="1" x14ac:dyDescent="0.2">
      <c r="A11" s="136" t="str">
        <f>'Non CARES Original Budget'!A21</f>
        <v>Operating Salaries (Non-Driver &amp; Non-Mechanic)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337">
        <f>SUM(B11:M11)</f>
        <v>0</v>
      </c>
      <c r="O11" s="337">
        <f>'Non CARES Original Budget'!P21</f>
        <v>0</v>
      </c>
      <c r="P11" s="337">
        <f>O11-N11</f>
        <v>0</v>
      </c>
    </row>
    <row r="12" spans="1:19" x14ac:dyDescent="0.2">
      <c r="A12" s="136" t="str">
        <f>'Non CARES Original Budget'!A22</f>
        <v>Mechanic Salaries</v>
      </c>
      <c r="B12" s="293">
        <v>1750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337">
        <f t="shared" ref="N12:N17" si="0">SUM(B12:M12)</f>
        <v>1750</v>
      </c>
      <c r="O12" s="337">
        <f>'Non CARES Original Budget'!P22</f>
        <v>43368</v>
      </c>
      <c r="P12" s="337">
        <f t="shared" ref="P12:P17" si="1">O12-N12</f>
        <v>41618</v>
      </c>
    </row>
    <row r="13" spans="1:19" x14ac:dyDescent="0.2">
      <c r="A13" s="136" t="str">
        <f>'Non CARES Original Budget'!A23</f>
        <v>Drivers Salaries</v>
      </c>
      <c r="B13" s="293">
        <v>0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337">
        <f t="shared" si="0"/>
        <v>0</v>
      </c>
      <c r="O13" s="337">
        <f>'Non CARES Original Budget'!P23</f>
        <v>95000</v>
      </c>
      <c r="P13" s="337">
        <f t="shared" si="1"/>
        <v>95000</v>
      </c>
      <c r="S13" s="136"/>
    </row>
    <row r="14" spans="1:19" x14ac:dyDescent="0.2">
      <c r="A14" s="136" t="str">
        <f>'Non CARES Original Budget'!A24</f>
        <v>FICA/Social Security</v>
      </c>
      <c r="B14" s="293">
        <v>3000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337">
        <f t="shared" si="0"/>
        <v>3000</v>
      </c>
      <c r="O14" s="337">
        <f>'Non CARES Original Budget'!P24</f>
        <v>16500</v>
      </c>
      <c r="P14" s="337">
        <f t="shared" si="1"/>
        <v>13500</v>
      </c>
      <c r="S14" s="136"/>
    </row>
    <row r="15" spans="1:19" hidden="1" x14ac:dyDescent="0.2">
      <c r="A15" s="136" t="str">
        <f>'Non CARES Original Budget'!A25</f>
        <v>Unemployment Compensation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337">
        <f t="shared" si="0"/>
        <v>0</v>
      </c>
      <c r="O15" s="337">
        <f>'Non CARES Original Budget'!P25</f>
        <v>0</v>
      </c>
      <c r="P15" s="337">
        <f t="shared" si="1"/>
        <v>0</v>
      </c>
      <c r="S15" s="136"/>
    </row>
    <row r="16" spans="1:19" ht="15.75" thickBot="1" x14ac:dyDescent="0.25">
      <c r="A16" s="136" t="str">
        <f>'Non CARES Original Budget'!A26</f>
        <v>Workmen's Compensation</v>
      </c>
      <c r="B16" s="293">
        <v>1000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337">
        <f t="shared" si="0"/>
        <v>1000</v>
      </c>
      <c r="O16" s="337">
        <f>'Non CARES Original Budget'!P26</f>
        <v>10000</v>
      </c>
      <c r="P16" s="337">
        <f t="shared" si="1"/>
        <v>9000</v>
      </c>
      <c r="S16" s="136"/>
    </row>
    <row r="17" spans="1:39" ht="15.75" x14ac:dyDescent="0.25">
      <c r="A17" s="136" t="str">
        <f>'Non CARES Original Budget'!A27</f>
        <v>Health Insurance</v>
      </c>
      <c r="B17" s="293">
        <v>3500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337">
        <f t="shared" si="0"/>
        <v>3500</v>
      </c>
      <c r="O17" s="337">
        <f>'Non CARES Original Budget'!P27</f>
        <v>12000</v>
      </c>
      <c r="P17" s="337">
        <f t="shared" si="1"/>
        <v>8500</v>
      </c>
      <c r="S17" s="136"/>
      <c r="X17" s="139" t="s">
        <v>57</v>
      </c>
      <c r="Y17" s="140"/>
      <c r="Z17" s="140"/>
      <c r="AA17" s="140"/>
      <c r="AB17" s="140"/>
      <c r="AC17" s="140"/>
      <c r="AD17" s="140"/>
      <c r="AE17" s="140"/>
      <c r="AF17" s="141"/>
    </row>
    <row r="18" spans="1:39" ht="15.75" x14ac:dyDescent="0.25">
      <c r="A18" s="136" t="str">
        <f>'Non CARES Original Budget'!A28</f>
        <v>Life Insurance</v>
      </c>
      <c r="B18" s="293">
        <v>800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337">
        <f t="shared" ref="N18:N68" si="2">SUM(B18:M18)</f>
        <v>800</v>
      </c>
      <c r="O18" s="337">
        <f>'Non CARES Original Budget'!P28</f>
        <v>750</v>
      </c>
      <c r="P18" s="337">
        <f t="shared" ref="P18:P68" si="3">O18-N18</f>
        <v>-50</v>
      </c>
      <c r="S18" s="136"/>
      <c r="X18" s="142"/>
      <c r="Y18" s="143"/>
      <c r="Z18" s="143"/>
      <c r="AA18" s="143"/>
      <c r="AB18" s="143"/>
      <c r="AC18" s="143"/>
      <c r="AD18" s="143"/>
      <c r="AE18" s="143"/>
      <c r="AF18" s="144"/>
    </row>
    <row r="19" spans="1:39" ht="15.75" x14ac:dyDescent="0.25">
      <c r="A19" s="136" t="str">
        <f>'Non CARES Original Budget'!A29</f>
        <v>Retirement</v>
      </c>
      <c r="B19" s="293">
        <v>1800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337">
        <f t="shared" si="2"/>
        <v>1800</v>
      </c>
      <c r="O19" s="337">
        <f>'Non CARES Original Budget'!P29</f>
        <v>2100</v>
      </c>
      <c r="P19" s="337">
        <f t="shared" si="3"/>
        <v>300</v>
      </c>
      <c r="S19" s="136"/>
      <c r="X19" s="142"/>
      <c r="Y19" s="143"/>
      <c r="Z19" s="143"/>
      <c r="AA19" s="143"/>
      <c r="AB19" s="143"/>
      <c r="AC19" s="143"/>
      <c r="AD19" s="143"/>
      <c r="AE19" s="143"/>
      <c r="AF19" s="144"/>
    </row>
    <row r="20" spans="1:39" ht="15.75" hidden="1" x14ac:dyDescent="0.25">
      <c r="A20" s="136" t="str">
        <f>'Non CARES Original Budget'!A30</f>
        <v>Overtime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337">
        <f t="shared" si="2"/>
        <v>0</v>
      </c>
      <c r="O20" s="337">
        <f>'Non CARES Original Budget'!P30</f>
        <v>0</v>
      </c>
      <c r="P20" s="337">
        <f t="shared" si="3"/>
        <v>0</v>
      </c>
      <c r="S20" s="136"/>
      <c r="X20" s="142"/>
      <c r="Y20" s="143"/>
      <c r="Z20" s="143"/>
      <c r="AA20" s="143"/>
      <c r="AB20" s="143"/>
      <c r="AC20" s="143"/>
      <c r="AD20" s="143"/>
      <c r="AE20" s="143"/>
      <c r="AF20" s="144"/>
    </row>
    <row r="21" spans="1:39" ht="15.75" hidden="1" x14ac:dyDescent="0.25">
      <c r="A21" s="136" t="str">
        <f>'Non CARES Original Budget'!A31</f>
        <v>Safety Incentive Programs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337">
        <f t="shared" si="2"/>
        <v>0</v>
      </c>
      <c r="O21" s="337">
        <f>'Non CARES Original Budget'!P31</f>
        <v>0</v>
      </c>
      <c r="P21" s="337">
        <f t="shared" si="3"/>
        <v>0</v>
      </c>
      <c r="S21" s="136"/>
      <c r="X21" s="142"/>
      <c r="Y21" s="143"/>
      <c r="Z21" s="143"/>
      <c r="AA21" s="143"/>
      <c r="AB21" s="143"/>
      <c r="AC21" s="143"/>
      <c r="AD21" s="143"/>
      <c r="AE21" s="143"/>
      <c r="AF21" s="144"/>
    </row>
    <row r="22" spans="1:39" ht="15.75" hidden="1" x14ac:dyDescent="0.25">
      <c r="A22" s="136" t="str">
        <f>'Non CARES Original Budget'!A32</f>
        <v>Longevity Pay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337">
        <f t="shared" si="2"/>
        <v>0</v>
      </c>
      <c r="O22" s="337">
        <f>'Non CARES Original Budget'!P32</f>
        <v>0</v>
      </c>
      <c r="P22" s="337">
        <f t="shared" si="3"/>
        <v>0</v>
      </c>
      <c r="S22" s="136"/>
      <c r="X22" s="142"/>
      <c r="Y22" s="143"/>
      <c r="Z22" s="143"/>
      <c r="AA22" s="143"/>
      <c r="AB22" s="143"/>
      <c r="AC22" s="143"/>
      <c r="AD22" s="143"/>
      <c r="AE22" s="143"/>
      <c r="AF22" s="144"/>
    </row>
    <row r="23" spans="1:39" ht="15.75" hidden="1" x14ac:dyDescent="0.25">
      <c r="A23" s="136" t="str">
        <f>'Non CARES Original Budget'!A33</f>
        <v>Disability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337">
        <f t="shared" si="2"/>
        <v>0</v>
      </c>
      <c r="O23" s="337">
        <f>'Non CARES Original Budget'!P33</f>
        <v>0</v>
      </c>
      <c r="P23" s="337">
        <f t="shared" si="3"/>
        <v>0</v>
      </c>
      <c r="S23" s="136"/>
      <c r="X23" s="142"/>
      <c r="Y23" s="143"/>
      <c r="Z23" s="143"/>
      <c r="AA23" s="143"/>
      <c r="AB23" s="143"/>
      <c r="AC23" s="143"/>
      <c r="AD23" s="143"/>
      <c r="AE23" s="143"/>
      <c r="AF23" s="144"/>
    </row>
    <row r="24" spans="1:39" ht="15.75" x14ac:dyDescent="0.25">
      <c r="A24" s="136" t="str">
        <f>'Non CARES Original Budget'!A34</f>
        <v>Substitute Drivers/Temps</v>
      </c>
      <c r="B24" s="293">
        <v>0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337">
        <f t="shared" si="2"/>
        <v>0</v>
      </c>
      <c r="O24" s="337">
        <f>'Non CARES Original Budget'!P34</f>
        <v>2000</v>
      </c>
      <c r="P24" s="337">
        <f t="shared" si="3"/>
        <v>2000</v>
      </c>
      <c r="S24" s="136"/>
      <c r="X24" s="142"/>
      <c r="Y24" s="143"/>
      <c r="Z24" s="143"/>
      <c r="AA24" s="143"/>
      <c r="AB24" s="143"/>
      <c r="AC24" s="143"/>
      <c r="AD24" s="143"/>
      <c r="AE24" s="143"/>
      <c r="AF24" s="144"/>
    </row>
    <row r="25" spans="1:39" ht="15.75" hidden="1" x14ac:dyDescent="0.25">
      <c r="A25" s="136" t="str">
        <f>'Non CARES Original Budget'!A35</f>
        <v>Travel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337">
        <f t="shared" si="2"/>
        <v>0</v>
      </c>
      <c r="O25" s="337">
        <f>'Non CARES Original Budget'!P35</f>
        <v>0</v>
      </c>
      <c r="P25" s="337">
        <f t="shared" si="3"/>
        <v>0</v>
      </c>
      <c r="S25" s="136"/>
      <c r="X25" s="142"/>
      <c r="Y25" s="143"/>
      <c r="Z25" s="143"/>
      <c r="AA25" s="143"/>
      <c r="AB25" s="143"/>
      <c r="AC25" s="143"/>
      <c r="AD25" s="143"/>
      <c r="AE25" s="143"/>
      <c r="AF25" s="144"/>
    </row>
    <row r="26" spans="1:39" ht="15.75" hidden="1" x14ac:dyDescent="0.25">
      <c r="A26" s="136" t="str">
        <f>'Non CARES Original Budget'!A36</f>
        <v xml:space="preserve">Training  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337">
        <f t="shared" si="2"/>
        <v>0</v>
      </c>
      <c r="O26" s="337">
        <f>'Non CARES Original Budget'!P36</f>
        <v>0</v>
      </c>
      <c r="P26" s="337">
        <f t="shared" si="3"/>
        <v>0</v>
      </c>
      <c r="S26" s="136"/>
      <c r="X26" s="142"/>
      <c r="Y26" s="143"/>
      <c r="Z26" s="143"/>
      <c r="AA26" s="143"/>
      <c r="AB26" s="143"/>
      <c r="AC26" s="143"/>
      <c r="AD26" s="143"/>
      <c r="AE26" s="143"/>
      <c r="AF26" s="144"/>
    </row>
    <row r="27" spans="1:39" ht="15.75" hidden="1" x14ac:dyDescent="0.25">
      <c r="A27" s="136" t="str">
        <f>'Non CARES Original Budget'!A37</f>
        <v>Uniforms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337">
        <f t="shared" si="2"/>
        <v>0</v>
      </c>
      <c r="O27" s="337">
        <f>'Non CARES Original Budget'!P37</f>
        <v>0</v>
      </c>
      <c r="P27" s="337">
        <f t="shared" si="3"/>
        <v>0</v>
      </c>
      <c r="S27" s="136"/>
      <c r="X27" s="142"/>
      <c r="Y27" s="143"/>
      <c r="Z27" s="143"/>
      <c r="AA27" s="143"/>
      <c r="AB27" s="143"/>
      <c r="AC27" s="143"/>
      <c r="AD27" s="143"/>
      <c r="AE27" s="143"/>
      <c r="AF27" s="144"/>
    </row>
    <row r="28" spans="1:39" ht="15.75" x14ac:dyDescent="0.25">
      <c r="A28" s="136" t="str">
        <f>'Non CARES Original Budget'!A38</f>
        <v>Alcohol/Drug Testing</v>
      </c>
      <c r="B28" s="293">
        <v>250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337">
        <f t="shared" si="2"/>
        <v>250</v>
      </c>
      <c r="O28" s="337">
        <f>'Non CARES Original Budget'!P38</f>
        <v>5000</v>
      </c>
      <c r="P28" s="337">
        <f t="shared" si="3"/>
        <v>4750</v>
      </c>
      <c r="S28" s="136"/>
      <c r="X28" s="142"/>
      <c r="Y28" s="143"/>
      <c r="Z28" s="143"/>
      <c r="AA28" s="143"/>
      <c r="AB28" s="143"/>
      <c r="AC28" s="143"/>
      <c r="AD28" s="143"/>
      <c r="AE28" s="143"/>
      <c r="AF28" s="144"/>
    </row>
    <row r="29" spans="1:39" ht="15.75" x14ac:dyDescent="0.25">
      <c r="A29" s="136" t="str">
        <f>'Non CARES Original Budget'!A39</f>
        <v>Background Checks</v>
      </c>
      <c r="B29" s="293">
        <v>250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337">
        <f t="shared" si="2"/>
        <v>250</v>
      </c>
      <c r="O29" s="337">
        <f>'Non CARES Original Budget'!P39</f>
        <v>1000</v>
      </c>
      <c r="P29" s="337">
        <f t="shared" si="3"/>
        <v>750</v>
      </c>
      <c r="S29" s="136"/>
      <c r="X29" s="142"/>
      <c r="Y29" s="143"/>
      <c r="Z29" s="143"/>
      <c r="AA29" s="143"/>
      <c r="AB29" s="143"/>
      <c r="AC29" s="143"/>
      <c r="AD29" s="143"/>
      <c r="AE29" s="143"/>
      <c r="AF29" s="144"/>
      <c r="AM29" s="136"/>
    </row>
    <row r="30" spans="1:39" ht="15.75" hidden="1" x14ac:dyDescent="0.25">
      <c r="A30" s="136" t="str">
        <f>'Non CARES Original Budget'!A40</f>
        <v>Physical Examinations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337">
        <f t="shared" si="2"/>
        <v>0</v>
      </c>
      <c r="O30" s="337">
        <f>'Non CARES Original Budget'!P40</f>
        <v>0</v>
      </c>
      <c r="P30" s="337">
        <f t="shared" si="3"/>
        <v>0</v>
      </c>
      <c r="S30" s="136"/>
      <c r="X30" s="142"/>
      <c r="Y30" s="143"/>
      <c r="Z30" s="143"/>
      <c r="AA30" s="143"/>
      <c r="AB30" s="143"/>
      <c r="AC30" s="143"/>
      <c r="AD30" s="143"/>
      <c r="AE30" s="143"/>
      <c r="AF30" s="144"/>
      <c r="AM30" s="136"/>
    </row>
    <row r="31" spans="1:39" ht="15.75" hidden="1" x14ac:dyDescent="0.25">
      <c r="A31" s="136" t="str">
        <f>'Non CARES Original Budget'!A41</f>
        <v>Radio Communications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337">
        <f t="shared" si="2"/>
        <v>0</v>
      </c>
      <c r="O31" s="337">
        <f>'Non CARES Original Budget'!P41</f>
        <v>0</v>
      </c>
      <c r="P31" s="337">
        <f t="shared" si="3"/>
        <v>0</v>
      </c>
      <c r="S31" s="136"/>
      <c r="X31" s="142"/>
      <c r="Y31" s="143"/>
      <c r="Z31" s="143"/>
      <c r="AA31" s="143"/>
      <c r="AB31" s="143"/>
      <c r="AC31" s="143"/>
      <c r="AD31" s="143"/>
      <c r="AE31" s="143"/>
      <c r="AF31" s="144"/>
      <c r="AM31" s="136"/>
    </row>
    <row r="32" spans="1:39" ht="15.75" hidden="1" x14ac:dyDescent="0.25">
      <c r="A32" s="136" t="str">
        <f>'Non CARES Original Budget'!A42</f>
        <v>Recruitment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337">
        <f t="shared" si="2"/>
        <v>0</v>
      </c>
      <c r="O32" s="337">
        <f>'Non CARES Original Budget'!P42</f>
        <v>0</v>
      </c>
      <c r="P32" s="337">
        <f t="shared" si="3"/>
        <v>0</v>
      </c>
      <c r="S32" s="136"/>
      <c r="X32" s="142"/>
      <c r="Y32" s="143"/>
      <c r="Z32" s="143"/>
      <c r="AA32" s="143"/>
      <c r="AB32" s="143"/>
      <c r="AC32" s="143"/>
      <c r="AD32" s="143"/>
      <c r="AE32" s="143"/>
      <c r="AF32" s="144"/>
      <c r="AM32" s="136"/>
    </row>
    <row r="33" spans="1:39" ht="15.75" x14ac:dyDescent="0.25">
      <c r="A33" s="136" t="str">
        <f>'Non CARES Original Budget'!A43</f>
        <v>Fuel/Oil</v>
      </c>
      <c r="B33" s="293">
        <v>3500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337">
        <f t="shared" si="2"/>
        <v>3500</v>
      </c>
      <c r="O33" s="337">
        <f>'Non CARES Original Budget'!P43</f>
        <v>25000</v>
      </c>
      <c r="P33" s="337">
        <f t="shared" si="3"/>
        <v>21500</v>
      </c>
      <c r="S33" s="136"/>
      <c r="X33" s="142"/>
      <c r="Y33" s="143"/>
      <c r="Z33" s="143"/>
      <c r="AA33" s="143"/>
      <c r="AB33" s="143"/>
      <c r="AC33" s="143"/>
      <c r="AD33" s="143"/>
      <c r="AE33" s="143"/>
      <c r="AF33" s="144"/>
      <c r="AK33" s="136"/>
      <c r="AM33" s="136"/>
    </row>
    <row r="34" spans="1:39" ht="15.75" hidden="1" x14ac:dyDescent="0.25">
      <c r="A34" s="136" t="str">
        <f>'Non CARES Original Budget'!A44</f>
        <v>Tires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337">
        <f t="shared" si="2"/>
        <v>0</v>
      </c>
      <c r="O34" s="337">
        <f>'Non CARES Original Budget'!P44</f>
        <v>0</v>
      </c>
      <c r="P34" s="337">
        <f t="shared" si="3"/>
        <v>0</v>
      </c>
      <c r="S34" s="136"/>
      <c r="X34" s="142"/>
      <c r="Y34" s="143"/>
      <c r="Z34" s="143"/>
      <c r="AA34" s="143"/>
      <c r="AB34" s="143"/>
      <c r="AC34" s="143"/>
      <c r="AD34" s="143"/>
      <c r="AE34" s="143"/>
      <c r="AF34" s="144"/>
      <c r="AM34" s="136"/>
    </row>
    <row r="35" spans="1:39" ht="15.75" hidden="1" x14ac:dyDescent="0.25">
      <c r="A35" s="136" t="str">
        <f>'Non CARES Original Budget'!A45</f>
        <v>Vehicle Maintenance/Repairs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337">
        <f t="shared" si="2"/>
        <v>0</v>
      </c>
      <c r="O35" s="337">
        <f>'Non CARES Original Budget'!P45</f>
        <v>0</v>
      </c>
      <c r="P35" s="337">
        <f t="shared" si="3"/>
        <v>0</v>
      </c>
      <c r="S35" s="136"/>
      <c r="X35" s="142"/>
      <c r="Y35" s="143"/>
      <c r="Z35" s="143"/>
      <c r="AA35" s="143"/>
      <c r="AB35" s="143"/>
      <c r="AC35" s="143"/>
      <c r="AD35" s="143"/>
      <c r="AE35" s="143"/>
      <c r="AF35" s="144"/>
      <c r="AM35" s="136"/>
    </row>
    <row r="36" spans="1:39" ht="15.75" hidden="1" x14ac:dyDescent="0.25">
      <c r="A36" s="136" t="str">
        <f>'Non CARES Original Budget'!A46</f>
        <v>Vehicle Cleaning and Sanitation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337">
        <f t="shared" si="2"/>
        <v>0</v>
      </c>
      <c r="O36" s="337">
        <f>'Non CARES Original Budget'!P46</f>
        <v>0</v>
      </c>
      <c r="P36" s="337">
        <f t="shared" si="3"/>
        <v>0</v>
      </c>
      <c r="S36" s="136"/>
      <c r="X36" s="142"/>
      <c r="Y36" s="143"/>
      <c r="Z36" s="143"/>
      <c r="AA36" s="143"/>
      <c r="AB36" s="143"/>
      <c r="AC36" s="143"/>
      <c r="AD36" s="143"/>
      <c r="AE36" s="143"/>
      <c r="AF36" s="144"/>
      <c r="AM36" s="136"/>
    </row>
    <row r="37" spans="1:39" ht="15.75" hidden="1" x14ac:dyDescent="0.25">
      <c r="A37" s="136" t="str">
        <f>'Non CARES Original Budget'!A47</f>
        <v>Personal Protective Equipment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337">
        <f t="shared" si="2"/>
        <v>0</v>
      </c>
      <c r="O37" s="337">
        <f>'Non CARES Original Budget'!P47</f>
        <v>0</v>
      </c>
      <c r="P37" s="337">
        <f t="shared" si="3"/>
        <v>0</v>
      </c>
      <c r="S37" s="136"/>
      <c r="X37" s="142"/>
      <c r="Y37" s="143"/>
      <c r="Z37" s="143"/>
      <c r="AA37" s="143"/>
      <c r="AB37" s="143"/>
      <c r="AC37" s="143"/>
      <c r="AD37" s="143"/>
      <c r="AE37" s="143"/>
      <c r="AF37" s="144"/>
      <c r="AM37" s="136"/>
    </row>
    <row r="38" spans="1:39" ht="15.75" hidden="1" x14ac:dyDescent="0.25">
      <c r="A38" s="136" t="str">
        <f>'Non CARES Original Budget'!A48</f>
        <v>Towing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337">
        <f t="shared" si="2"/>
        <v>0</v>
      </c>
      <c r="O38" s="337">
        <f>'Non CARES Original Budget'!P48</f>
        <v>0</v>
      </c>
      <c r="P38" s="337">
        <f t="shared" si="3"/>
        <v>0</v>
      </c>
      <c r="S38" s="136"/>
      <c r="X38" s="142"/>
      <c r="Y38" s="143"/>
      <c r="Z38" s="143"/>
      <c r="AA38" s="143"/>
      <c r="AB38" s="143"/>
      <c r="AC38" s="143"/>
      <c r="AD38" s="143"/>
      <c r="AE38" s="143"/>
      <c r="AF38" s="144"/>
      <c r="AM38" s="136"/>
    </row>
    <row r="39" spans="1:39" ht="15.75" hidden="1" x14ac:dyDescent="0.25">
      <c r="A39" s="136" t="str">
        <f>'Non CARES Original Budget'!A49</f>
        <v>Purchased transportation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337">
        <f t="shared" si="2"/>
        <v>0</v>
      </c>
      <c r="O39" s="337">
        <f>'Non CARES Original Budget'!P49</f>
        <v>0</v>
      </c>
      <c r="P39" s="337">
        <f t="shared" si="3"/>
        <v>0</v>
      </c>
      <c r="S39" s="136"/>
      <c r="X39" s="142"/>
      <c r="Y39" s="143"/>
      <c r="Z39" s="143"/>
      <c r="AA39" s="143"/>
      <c r="AB39" s="143"/>
      <c r="AC39" s="143"/>
      <c r="AD39" s="143"/>
      <c r="AE39" s="143"/>
      <c r="AF39" s="144"/>
      <c r="AM39" s="136"/>
    </row>
    <row r="40" spans="1:39" ht="15.75" x14ac:dyDescent="0.25">
      <c r="A40" s="136" t="str">
        <f>'Non CARES Original Budget'!A50</f>
        <v>Licenses/Tags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337">
        <f t="shared" si="2"/>
        <v>0</v>
      </c>
      <c r="O40" s="337">
        <f>'Non CARES Original Budget'!P50</f>
        <v>100</v>
      </c>
      <c r="P40" s="337">
        <f t="shared" si="3"/>
        <v>100</v>
      </c>
      <c r="S40" s="136"/>
      <c r="X40" s="142"/>
      <c r="Y40" s="143"/>
      <c r="Z40" s="143"/>
      <c r="AA40" s="143"/>
      <c r="AB40" s="143"/>
      <c r="AC40" s="143"/>
      <c r="AD40" s="143"/>
      <c r="AE40" s="143"/>
      <c r="AF40" s="144"/>
      <c r="AM40" s="136"/>
    </row>
    <row r="41" spans="1:39" ht="15.75" hidden="1" x14ac:dyDescent="0.25">
      <c r="A41" s="136" t="str">
        <f>'Non CARES Original Budget'!A51</f>
        <v>Non-Revenue (Service) Vehicles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337">
        <f t="shared" si="2"/>
        <v>0</v>
      </c>
      <c r="O41" s="337">
        <f>'Non CARES Original Budget'!P51</f>
        <v>0</v>
      </c>
      <c r="P41" s="337">
        <f t="shared" si="3"/>
        <v>0</v>
      </c>
      <c r="S41" s="136"/>
      <c r="X41" s="142"/>
      <c r="Y41" s="143"/>
      <c r="Z41" s="143"/>
      <c r="AA41" s="143"/>
      <c r="AB41" s="143"/>
      <c r="AC41" s="143"/>
      <c r="AD41" s="143"/>
      <c r="AE41" s="143"/>
      <c r="AF41" s="144"/>
      <c r="AM41" s="136"/>
    </row>
    <row r="42" spans="1:39" ht="15.75" x14ac:dyDescent="0.25">
      <c r="A42" s="136" t="str">
        <f>'Non CARES Original Budget'!A52</f>
        <v>Supplies</v>
      </c>
      <c r="B42" s="293">
        <v>500</v>
      </c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337">
        <f t="shared" si="2"/>
        <v>500</v>
      </c>
      <c r="O42" s="337">
        <f>'Non CARES Original Budget'!P52</f>
        <v>500</v>
      </c>
      <c r="P42" s="337">
        <f t="shared" si="3"/>
        <v>0</v>
      </c>
      <c r="S42" s="136"/>
      <c r="X42" s="142"/>
      <c r="Y42" s="143"/>
      <c r="Z42" s="143"/>
      <c r="AA42" s="143"/>
      <c r="AB42" s="143"/>
      <c r="AC42" s="143"/>
      <c r="AD42" s="143"/>
      <c r="AE42" s="143"/>
      <c r="AF42" s="144"/>
      <c r="AM42" s="136"/>
    </row>
    <row r="43" spans="1:39" ht="15.75" hidden="1" x14ac:dyDescent="0.25">
      <c r="A43" s="136" t="str">
        <f>'Non CARES Original Budget'!A53</f>
        <v>Vehicle Insurance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337">
        <f t="shared" si="2"/>
        <v>0</v>
      </c>
      <c r="O43" s="337">
        <f>'Non CARES Original Budget'!P53</f>
        <v>0</v>
      </c>
      <c r="P43" s="337">
        <f t="shared" si="3"/>
        <v>0</v>
      </c>
      <c r="S43" s="136"/>
      <c r="X43" s="142"/>
      <c r="Y43" s="143"/>
      <c r="Z43" s="143"/>
      <c r="AA43" s="143"/>
      <c r="AB43" s="143"/>
      <c r="AC43" s="143"/>
      <c r="AD43" s="143"/>
      <c r="AE43" s="143"/>
      <c r="AF43" s="144"/>
      <c r="AM43" s="136"/>
    </row>
    <row r="44" spans="1:39" ht="15.75" hidden="1" x14ac:dyDescent="0.25">
      <c r="A44" s="136" t="str">
        <f>'Non CARES Original Budget'!A54</f>
        <v xml:space="preserve">Vehicle Insurance Deductibles 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337">
        <f t="shared" si="2"/>
        <v>0</v>
      </c>
      <c r="O44" s="337">
        <f>'Non CARES Original Budget'!P54</f>
        <v>0</v>
      </c>
      <c r="P44" s="337">
        <f t="shared" si="3"/>
        <v>0</v>
      </c>
      <c r="S44" s="136"/>
      <c r="X44" s="142"/>
      <c r="Y44" s="143"/>
      <c r="Z44" s="143"/>
      <c r="AA44" s="143"/>
      <c r="AB44" s="143"/>
      <c r="AC44" s="143"/>
      <c r="AD44" s="143"/>
      <c r="AE44" s="143"/>
      <c r="AF44" s="144"/>
      <c r="AM44" s="136"/>
    </row>
    <row r="45" spans="1:39" ht="15.75" hidden="1" x14ac:dyDescent="0.25">
      <c r="A45" s="136" t="str">
        <f>'Non CARES Original Budget'!A55</f>
        <v>Vehicle Rental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337">
        <f t="shared" si="2"/>
        <v>0</v>
      </c>
      <c r="O45" s="337">
        <f>'Non CARES Original Budget'!P55</f>
        <v>0</v>
      </c>
      <c r="P45" s="337">
        <f t="shared" si="3"/>
        <v>0</v>
      </c>
      <c r="S45" s="136"/>
      <c r="X45" s="142"/>
      <c r="Y45" s="143"/>
      <c r="Z45" s="143"/>
      <c r="AA45" s="143"/>
      <c r="AB45" s="143"/>
      <c r="AC45" s="143"/>
      <c r="AD45" s="143"/>
      <c r="AE45" s="143"/>
      <c r="AF45" s="144"/>
      <c r="AM45" s="136"/>
    </row>
    <row r="46" spans="1:39" ht="15.75" hidden="1" x14ac:dyDescent="0.25">
      <c r="A46" s="136" t="str">
        <f>'Non CARES Original Budget'!A56</f>
        <v>GPS Monitoring/Vehicle Data Plan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337">
        <f t="shared" si="2"/>
        <v>0</v>
      </c>
      <c r="O46" s="337">
        <f>'Non CARES Original Budget'!P56</f>
        <v>0</v>
      </c>
      <c r="P46" s="337">
        <f t="shared" si="3"/>
        <v>0</v>
      </c>
      <c r="S46" s="136"/>
      <c r="X46" s="142"/>
      <c r="Y46" s="143"/>
      <c r="Z46" s="143"/>
      <c r="AA46" s="143"/>
      <c r="AB46" s="143"/>
      <c r="AC46" s="143"/>
      <c r="AD46" s="143"/>
      <c r="AE46" s="143"/>
      <c r="AF46" s="144"/>
      <c r="AM46" s="136"/>
    </row>
    <row r="47" spans="1:39" ht="15.75" hidden="1" x14ac:dyDescent="0.25">
      <c r="A47" s="136" t="str">
        <f>'Non CARES Original Budget'!A57</f>
        <v>Operating Building Maintenance/Repairs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337">
        <f t="shared" si="2"/>
        <v>0</v>
      </c>
      <c r="O47" s="337">
        <f>'Non CARES Original Budget'!P57</f>
        <v>0</v>
      </c>
      <c r="P47" s="337">
        <f t="shared" si="3"/>
        <v>0</v>
      </c>
      <c r="S47" s="136"/>
      <c r="X47" s="142"/>
      <c r="Y47" s="143"/>
      <c r="Z47" s="143"/>
      <c r="AA47" s="143"/>
      <c r="AB47" s="143"/>
      <c r="AC47" s="143"/>
      <c r="AD47" s="143"/>
      <c r="AE47" s="143"/>
      <c r="AF47" s="144"/>
      <c r="AM47" s="136"/>
    </row>
    <row r="48" spans="1:39" hidden="1" x14ac:dyDescent="0.2">
      <c r="A48" s="136" t="str">
        <f>'Non CARES Original Budget'!A58</f>
        <v>Operating Building Equipment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337">
        <f t="shared" si="2"/>
        <v>0</v>
      </c>
      <c r="O48" s="337">
        <f>'Non CARES Original Budget'!P58</f>
        <v>0</v>
      </c>
      <c r="P48" s="337">
        <f t="shared" si="3"/>
        <v>0</v>
      </c>
      <c r="S48" s="136"/>
      <c r="X48" s="145" t="s">
        <v>49</v>
      </c>
      <c r="Y48" s="143"/>
      <c r="Z48" s="143"/>
      <c r="AA48" s="143"/>
      <c r="AB48" s="143"/>
      <c r="AC48" s="143"/>
      <c r="AD48" s="143"/>
      <c r="AE48" s="143"/>
      <c r="AF48" s="144"/>
      <c r="AM48" s="136"/>
    </row>
    <row r="49" spans="1:39" hidden="1" x14ac:dyDescent="0.2">
      <c r="A49" s="136" t="str">
        <f>'Non CARES Original Budget'!A59</f>
        <v>Utilities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337">
        <f t="shared" si="2"/>
        <v>0</v>
      </c>
      <c r="O49" s="337">
        <f>'Non CARES Original Budget'!P59</f>
        <v>0</v>
      </c>
      <c r="P49" s="337">
        <f t="shared" si="3"/>
        <v>0</v>
      </c>
      <c r="S49" s="136"/>
      <c r="X49" s="145" t="s">
        <v>50</v>
      </c>
      <c r="Y49" s="143"/>
      <c r="Z49" s="143"/>
      <c r="AA49" s="143"/>
      <c r="AB49" s="143"/>
      <c r="AC49" s="143"/>
      <c r="AD49" s="143"/>
      <c r="AE49" s="143"/>
      <c r="AF49" s="144"/>
      <c r="AM49" s="136"/>
    </row>
    <row r="50" spans="1:39" hidden="1" x14ac:dyDescent="0.2">
      <c r="A50" s="136" t="str">
        <f>'Non CARES Original Budget'!A60</f>
        <v>Space/Rent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337">
        <f t="shared" si="2"/>
        <v>0</v>
      </c>
      <c r="O50" s="337">
        <f>'Non CARES Original Budget'!P60</f>
        <v>0</v>
      </c>
      <c r="P50" s="337">
        <f t="shared" si="3"/>
        <v>0</v>
      </c>
      <c r="S50" s="136"/>
      <c r="X50" s="145" t="s">
        <v>51</v>
      </c>
      <c r="Y50" s="143"/>
      <c r="Z50" s="143"/>
      <c r="AA50" s="143"/>
      <c r="AB50" s="143"/>
      <c r="AC50" s="143"/>
      <c r="AD50" s="143"/>
      <c r="AE50" s="143"/>
      <c r="AF50" s="144"/>
      <c r="AM50" s="136"/>
    </row>
    <row r="51" spans="1:39" hidden="1" x14ac:dyDescent="0.2">
      <c r="A51" s="136" t="str">
        <f>'Non CARES Original Budget'!A61</f>
        <v>Storage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337">
        <f t="shared" si="2"/>
        <v>0</v>
      </c>
      <c r="O51" s="337">
        <f>'Non CARES Original Budget'!P61</f>
        <v>0</v>
      </c>
      <c r="P51" s="337">
        <f t="shared" si="3"/>
        <v>0</v>
      </c>
      <c r="S51" s="136"/>
      <c r="X51" s="145"/>
      <c r="Y51" s="143"/>
      <c r="Z51" s="143"/>
      <c r="AA51" s="143"/>
      <c r="AB51" s="143"/>
      <c r="AC51" s="143"/>
      <c r="AD51" s="143"/>
      <c r="AE51" s="143"/>
      <c r="AF51" s="144"/>
      <c r="AM51" s="136"/>
    </row>
    <row r="52" spans="1:39" hidden="1" x14ac:dyDescent="0.2">
      <c r="A52" s="136" t="str">
        <f>'Non CARES Original Budget'!A62</f>
        <v>Pest Control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337">
        <f t="shared" si="2"/>
        <v>0</v>
      </c>
      <c r="O52" s="337">
        <f>'Non CARES Original Budget'!P62</f>
        <v>0</v>
      </c>
      <c r="P52" s="337">
        <f t="shared" si="3"/>
        <v>0</v>
      </c>
      <c r="S52" s="136"/>
      <c r="X52" s="145"/>
      <c r="Y52" s="143"/>
      <c r="Z52" s="143"/>
      <c r="AA52" s="143"/>
      <c r="AB52" s="143"/>
      <c r="AC52" s="143"/>
      <c r="AD52" s="143"/>
      <c r="AE52" s="143"/>
      <c r="AF52" s="144"/>
      <c r="AM52" s="136"/>
    </row>
    <row r="53" spans="1:39" hidden="1" x14ac:dyDescent="0.2">
      <c r="A53" s="136" t="str">
        <f>'Non CARES Original Budget'!A63</f>
        <v>Groundskeeping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337">
        <f t="shared" si="2"/>
        <v>0</v>
      </c>
      <c r="O53" s="337">
        <f>'Non CARES Original Budget'!P63</f>
        <v>0</v>
      </c>
      <c r="P53" s="337">
        <f t="shared" si="3"/>
        <v>0</v>
      </c>
      <c r="S53" s="136"/>
      <c r="X53" s="145"/>
      <c r="Y53" s="143"/>
      <c r="Z53" s="143"/>
      <c r="AA53" s="143"/>
      <c r="AB53" s="143"/>
      <c r="AC53" s="143"/>
      <c r="AD53" s="143"/>
      <c r="AE53" s="143"/>
      <c r="AF53" s="144"/>
      <c r="AM53" s="136"/>
    </row>
    <row r="54" spans="1:39" hidden="1" x14ac:dyDescent="0.2">
      <c r="A54" s="136" t="str">
        <f>'Non CARES Original Budget'!A64</f>
        <v>Cleaning &amp; Janitorial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337">
        <f t="shared" si="2"/>
        <v>0</v>
      </c>
      <c r="O54" s="337">
        <f>'Non CARES Original Budget'!P64</f>
        <v>0</v>
      </c>
      <c r="P54" s="337">
        <f t="shared" si="3"/>
        <v>0</v>
      </c>
      <c r="S54" s="136"/>
      <c r="X54" s="145"/>
      <c r="Y54" s="143"/>
      <c r="Z54" s="143"/>
      <c r="AA54" s="143"/>
      <c r="AB54" s="143"/>
      <c r="AC54" s="143"/>
      <c r="AD54" s="143"/>
      <c r="AE54" s="143"/>
      <c r="AF54" s="144"/>
      <c r="AM54" s="136"/>
    </row>
    <row r="55" spans="1:39" hidden="1" x14ac:dyDescent="0.2">
      <c r="A55" s="136" t="str">
        <f>'Non CARES Original Budget'!A65</f>
        <v>Operating Building Insurance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337">
        <f t="shared" si="2"/>
        <v>0</v>
      </c>
      <c r="O55" s="337">
        <f>'Non CARES Original Budget'!P65</f>
        <v>0</v>
      </c>
      <c r="P55" s="337">
        <f t="shared" si="3"/>
        <v>0</v>
      </c>
      <c r="S55" s="136"/>
      <c r="X55" s="145"/>
      <c r="Y55" s="143"/>
      <c r="Z55" s="143"/>
      <c r="AA55" s="143"/>
      <c r="AB55" s="143"/>
      <c r="AC55" s="143"/>
      <c r="AD55" s="143"/>
      <c r="AE55" s="143"/>
      <c r="AF55" s="144"/>
      <c r="AM55" s="136"/>
    </row>
    <row r="56" spans="1:39" hidden="1" x14ac:dyDescent="0.2">
      <c r="A56" s="136" t="str">
        <f>'Non CARES Original Budget'!A66</f>
        <v>Shop Building Maintenance/Repairs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337">
        <f t="shared" si="2"/>
        <v>0</v>
      </c>
      <c r="O56" s="337">
        <f>'Non CARES Original Budget'!P66</f>
        <v>0</v>
      </c>
      <c r="P56" s="337">
        <f t="shared" si="3"/>
        <v>0</v>
      </c>
      <c r="S56" s="136"/>
      <c r="X56" s="145"/>
      <c r="Y56" s="143"/>
      <c r="Z56" s="143"/>
      <c r="AA56" s="143"/>
      <c r="AB56" s="143"/>
      <c r="AC56" s="143"/>
      <c r="AD56" s="143"/>
      <c r="AE56" s="143"/>
      <c r="AF56" s="144"/>
      <c r="AM56" s="136"/>
    </row>
    <row r="57" spans="1:39" hidden="1" x14ac:dyDescent="0.2">
      <c r="A57" s="136" t="str">
        <f>'Non CARES Original Budget'!A67</f>
        <v>Shop Equipment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337">
        <f t="shared" si="2"/>
        <v>0</v>
      </c>
      <c r="O57" s="337">
        <f>'Non CARES Original Budget'!P67</f>
        <v>0</v>
      </c>
      <c r="P57" s="337">
        <f t="shared" si="3"/>
        <v>0</v>
      </c>
      <c r="S57" s="136"/>
      <c r="X57" s="145"/>
      <c r="Y57" s="143"/>
      <c r="Z57" s="143"/>
      <c r="AA57" s="143"/>
      <c r="AB57" s="143"/>
      <c r="AC57" s="143"/>
      <c r="AD57" s="143"/>
      <c r="AE57" s="143"/>
      <c r="AF57" s="144"/>
      <c r="AM57" s="136"/>
    </row>
    <row r="58" spans="1:39" hidden="1" x14ac:dyDescent="0.2">
      <c r="A58" s="136" t="str">
        <f>'Non CARES Original Budget'!A68</f>
        <v>Shop Equipment Maintenance/Repairs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337">
        <f t="shared" si="2"/>
        <v>0</v>
      </c>
      <c r="O58" s="337">
        <f>'Non CARES Original Budget'!P68</f>
        <v>0</v>
      </c>
      <c r="P58" s="337">
        <f t="shared" si="3"/>
        <v>0</v>
      </c>
      <c r="S58" s="136"/>
      <c r="X58" s="145"/>
      <c r="Y58" s="143"/>
      <c r="Z58" s="143"/>
      <c r="AA58" s="143"/>
      <c r="AB58" s="143"/>
      <c r="AC58" s="143"/>
      <c r="AD58" s="143"/>
      <c r="AE58" s="143"/>
      <c r="AF58" s="144"/>
      <c r="AM58" s="136"/>
    </row>
    <row r="59" spans="1:39" hidden="1" x14ac:dyDescent="0.2">
      <c r="A59" s="136" t="str">
        <f>'Non CARES Original Budget'!A69</f>
        <v>Equipment Rental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337">
        <f t="shared" si="2"/>
        <v>0</v>
      </c>
      <c r="O59" s="337">
        <f>'Non CARES Original Budget'!P69</f>
        <v>0</v>
      </c>
      <c r="P59" s="337">
        <f t="shared" si="3"/>
        <v>0</v>
      </c>
      <c r="S59" s="136"/>
      <c r="X59" s="145"/>
      <c r="Y59" s="143"/>
      <c r="Z59" s="143"/>
      <c r="AA59" s="143"/>
      <c r="AB59" s="143"/>
      <c r="AC59" s="143"/>
      <c r="AD59" s="143"/>
      <c r="AE59" s="143"/>
      <c r="AF59" s="144"/>
      <c r="AM59" s="136"/>
    </row>
    <row r="60" spans="1:39" hidden="1" x14ac:dyDescent="0.2">
      <c r="A60" s="136" t="str">
        <f>'Non CARES Original Budget'!A70</f>
        <v>Shop Supplies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337">
        <f t="shared" si="2"/>
        <v>0</v>
      </c>
      <c r="O60" s="337">
        <f>'Non CARES Original Budget'!P70</f>
        <v>0</v>
      </c>
      <c r="P60" s="337">
        <f t="shared" si="3"/>
        <v>0</v>
      </c>
      <c r="S60" s="136"/>
      <c r="X60" s="145"/>
      <c r="Y60" s="143"/>
      <c r="Z60" s="143"/>
      <c r="AA60" s="143"/>
      <c r="AB60" s="143"/>
      <c r="AC60" s="143"/>
      <c r="AD60" s="143"/>
      <c r="AE60" s="143"/>
      <c r="AF60" s="144"/>
    </row>
    <row r="61" spans="1:39" hidden="1" x14ac:dyDescent="0.2">
      <c r="A61" s="136" t="str">
        <f>'Non CARES Original Budget'!A71</f>
        <v>Small Tools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337">
        <f t="shared" si="2"/>
        <v>0</v>
      </c>
      <c r="O61" s="337">
        <f>'Non CARES Original Budget'!P71</f>
        <v>0</v>
      </c>
      <c r="P61" s="337">
        <f t="shared" si="3"/>
        <v>0</v>
      </c>
      <c r="S61" s="136"/>
      <c r="X61" s="145"/>
      <c r="Y61" s="143"/>
      <c r="Z61" s="143"/>
      <c r="AA61" s="143"/>
      <c r="AB61" s="143"/>
      <c r="AC61" s="143"/>
      <c r="AD61" s="143"/>
      <c r="AE61" s="143"/>
      <c r="AF61" s="144"/>
    </row>
    <row r="62" spans="1:39" hidden="1" x14ac:dyDescent="0.2">
      <c r="A62" s="136" t="str">
        <f>'Non CARES Original Budget'!A72</f>
        <v>Insurance - Non-Vehicle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337">
        <f t="shared" si="2"/>
        <v>0</v>
      </c>
      <c r="O62" s="337">
        <f>'Non CARES Original Budget'!P72</f>
        <v>0</v>
      </c>
      <c r="P62" s="337">
        <f t="shared" si="3"/>
        <v>0</v>
      </c>
      <c r="S62" s="136"/>
      <c r="X62" s="145"/>
      <c r="Y62" s="143"/>
      <c r="Z62" s="143"/>
      <c r="AA62" s="143"/>
      <c r="AB62" s="143"/>
      <c r="AC62" s="143"/>
      <c r="AD62" s="143"/>
      <c r="AE62" s="143"/>
      <c r="AF62" s="144"/>
    </row>
    <row r="63" spans="1:39" hidden="1" x14ac:dyDescent="0.2">
      <c r="A63" s="136" t="str">
        <f>'Non CARES Original Budget'!A73</f>
        <v>Insurance Deductibles - Non-Vehicle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337">
        <f t="shared" si="2"/>
        <v>0</v>
      </c>
      <c r="O63" s="337">
        <f>'Non CARES Original Budget'!P73</f>
        <v>0</v>
      </c>
      <c r="P63" s="337">
        <f t="shared" si="3"/>
        <v>0</v>
      </c>
      <c r="S63" s="136"/>
      <c r="X63" s="145"/>
      <c r="Y63" s="143"/>
      <c r="Z63" s="143"/>
      <c r="AA63" s="143"/>
      <c r="AB63" s="143"/>
      <c r="AC63" s="143"/>
      <c r="AD63" s="143"/>
      <c r="AE63" s="143"/>
      <c r="AF63" s="144"/>
    </row>
    <row r="64" spans="1:39" hidden="1" x14ac:dyDescent="0.2">
      <c r="A64" s="136" t="str">
        <f>'Non CARES Original Budget'!A74</f>
        <v>Indirect Cost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337">
        <f t="shared" si="2"/>
        <v>0</v>
      </c>
      <c r="O64" s="337">
        <f>'Non CARES Original Budget'!P74</f>
        <v>0</v>
      </c>
      <c r="P64" s="337">
        <f t="shared" si="3"/>
        <v>0</v>
      </c>
      <c r="S64" s="136"/>
      <c r="X64" s="145"/>
      <c r="Y64" s="143"/>
      <c r="Z64" s="143"/>
      <c r="AA64" s="143"/>
      <c r="AB64" s="143"/>
      <c r="AC64" s="143"/>
      <c r="AD64" s="143"/>
      <c r="AE64" s="143"/>
      <c r="AF64" s="144"/>
    </row>
    <row r="65" spans="1:32" hidden="1" x14ac:dyDescent="0.2">
      <c r="A65" s="136" t="str">
        <f>'Non CARES Original Budget'!A75</f>
        <v>Fees (Non-Penalty)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337">
        <f t="shared" si="2"/>
        <v>0</v>
      </c>
      <c r="O65" s="337">
        <f>'Non CARES Original Budget'!P75</f>
        <v>0</v>
      </c>
      <c r="P65" s="337">
        <f t="shared" si="3"/>
        <v>0</v>
      </c>
      <c r="S65" s="136"/>
      <c r="X65" s="145"/>
      <c r="Y65" s="143"/>
      <c r="Z65" s="143"/>
      <c r="AA65" s="143"/>
      <c r="AB65" s="143"/>
      <c r="AC65" s="143"/>
      <c r="AD65" s="143"/>
      <c r="AE65" s="143"/>
      <c r="AF65" s="144"/>
    </row>
    <row r="66" spans="1:32" hidden="1" x14ac:dyDescent="0.2">
      <c r="A66" s="380">
        <f>'Non CARES Original Budget'!A76</f>
        <v>0</v>
      </c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337">
        <f t="shared" si="2"/>
        <v>0</v>
      </c>
      <c r="O66" s="337">
        <f>'Non CARES Original Budget'!P76</f>
        <v>0</v>
      </c>
      <c r="P66" s="337">
        <f>O66-N66</f>
        <v>0</v>
      </c>
      <c r="S66" s="136"/>
      <c r="X66" s="145"/>
      <c r="Y66" s="143"/>
      <c r="Z66" s="143"/>
      <c r="AA66" s="143"/>
      <c r="AB66" s="143"/>
      <c r="AC66" s="143"/>
      <c r="AD66" s="143"/>
      <c r="AE66" s="143"/>
      <c r="AF66" s="144"/>
    </row>
    <row r="67" spans="1:32" hidden="1" x14ac:dyDescent="0.2">
      <c r="A67" s="380">
        <f>'Non CARES Original Budget'!A77</f>
        <v>0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337">
        <f t="shared" si="2"/>
        <v>0</v>
      </c>
      <c r="O67" s="337">
        <f>'Non CARES Original Budget'!P77</f>
        <v>0</v>
      </c>
      <c r="P67" s="337">
        <f t="shared" si="3"/>
        <v>0</v>
      </c>
      <c r="S67" s="136"/>
      <c r="X67" s="145"/>
      <c r="Y67" s="143"/>
      <c r="Z67" s="143"/>
      <c r="AA67" s="143"/>
      <c r="AB67" s="143"/>
      <c r="AC67" s="143"/>
      <c r="AD67" s="143"/>
      <c r="AE67" s="143"/>
      <c r="AF67" s="144"/>
    </row>
    <row r="68" spans="1:32" hidden="1" x14ac:dyDescent="0.2">
      <c r="A68" s="380">
        <f>'Non CARES Original Budget'!A78</f>
        <v>0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337">
        <f t="shared" si="2"/>
        <v>0</v>
      </c>
      <c r="O68" s="337">
        <f>'Non CARES Original Budget'!P78</f>
        <v>0</v>
      </c>
      <c r="P68" s="337">
        <f t="shared" si="3"/>
        <v>0</v>
      </c>
      <c r="S68" s="136"/>
      <c r="X68" s="145"/>
      <c r="Y68" s="143"/>
      <c r="Z68" s="143"/>
      <c r="AA68" s="143"/>
      <c r="AB68" s="143"/>
      <c r="AC68" s="143"/>
      <c r="AD68" s="143"/>
      <c r="AE68" s="143"/>
      <c r="AF68" s="144"/>
    </row>
    <row r="69" spans="1:32" ht="15.75" x14ac:dyDescent="0.25">
      <c r="A69" s="146" t="s">
        <v>23</v>
      </c>
      <c r="B69" s="338">
        <f>SUBTOTAL(109,B11:B68)</f>
        <v>16350</v>
      </c>
      <c r="C69" s="338">
        <f t="shared" ref="C69:P69" si="4">SUBTOTAL(109,C11:C68)</f>
        <v>0</v>
      </c>
      <c r="D69" s="338">
        <f t="shared" si="4"/>
        <v>0</v>
      </c>
      <c r="E69" s="338">
        <f t="shared" si="4"/>
        <v>0</v>
      </c>
      <c r="F69" s="338">
        <f t="shared" si="4"/>
        <v>0</v>
      </c>
      <c r="G69" s="338">
        <f>SUBTOTAL(109,G11:G68)</f>
        <v>0</v>
      </c>
      <c r="H69" s="338">
        <f t="shared" si="4"/>
        <v>0</v>
      </c>
      <c r="I69" s="338">
        <f t="shared" si="4"/>
        <v>0</v>
      </c>
      <c r="J69" s="338">
        <f t="shared" si="4"/>
        <v>0</v>
      </c>
      <c r="K69" s="338">
        <f t="shared" si="4"/>
        <v>0</v>
      </c>
      <c r="L69" s="338">
        <f t="shared" si="4"/>
        <v>0</v>
      </c>
      <c r="M69" s="338">
        <f>SUBTOTAL(109,M11:M68)</f>
        <v>0</v>
      </c>
      <c r="N69" s="338">
        <f t="shared" si="4"/>
        <v>16350</v>
      </c>
      <c r="O69" s="338">
        <f t="shared" si="4"/>
        <v>213318</v>
      </c>
      <c r="P69" s="338">
        <f t="shared" si="4"/>
        <v>196968</v>
      </c>
      <c r="S69" s="136"/>
      <c r="X69" s="145"/>
      <c r="Y69" s="143"/>
      <c r="Z69" s="143"/>
      <c r="AA69" s="143"/>
      <c r="AB69" s="143"/>
      <c r="AC69" s="143"/>
      <c r="AD69" s="143"/>
      <c r="AE69" s="143"/>
      <c r="AF69" s="144"/>
    </row>
    <row r="70" spans="1:32" x14ac:dyDescent="0.2">
      <c r="A70" s="148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X70" s="145" t="s">
        <v>52</v>
      </c>
      <c r="Y70" s="143"/>
      <c r="Z70" s="143"/>
      <c r="AA70" s="143"/>
      <c r="AB70" s="143"/>
      <c r="AC70" s="143"/>
      <c r="AD70" s="143"/>
      <c r="AE70" s="143"/>
      <c r="AF70" s="144"/>
    </row>
    <row r="71" spans="1:32" ht="15.75" x14ac:dyDescent="0.25">
      <c r="A71" s="149" t="s">
        <v>31</v>
      </c>
      <c r="B71" s="137">
        <v>5000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8">
        <f t="shared" ref="N71:N81" si="5">SUM(B71:M71)</f>
        <v>5000</v>
      </c>
      <c r="O71" s="136"/>
      <c r="X71" s="145"/>
      <c r="Y71" s="143"/>
      <c r="Z71" s="143"/>
      <c r="AA71" s="143"/>
      <c r="AB71" s="143"/>
      <c r="AC71" s="143"/>
      <c r="AD71" s="143"/>
      <c r="AE71" s="143"/>
      <c r="AF71" s="144"/>
    </row>
    <row r="72" spans="1:32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2"/>
      <c r="X72" s="145" t="s">
        <v>53</v>
      </c>
      <c r="Y72" s="143"/>
      <c r="Z72" s="143"/>
      <c r="AA72" s="143"/>
      <c r="AB72" s="143"/>
      <c r="AC72" s="143"/>
      <c r="AD72" s="143"/>
      <c r="AE72" s="143"/>
      <c r="AF72" s="144"/>
    </row>
    <row r="73" spans="1:32" ht="15.75" x14ac:dyDescent="0.25">
      <c r="A73" s="146" t="s">
        <v>25</v>
      </c>
      <c r="B73" s="147">
        <f>SUM(B71:B72)</f>
        <v>5000</v>
      </c>
      <c r="C73" s="147">
        <f t="shared" ref="C73:M73" si="6">SUM(C71:C72)</f>
        <v>0</v>
      </c>
      <c r="D73" s="147">
        <f t="shared" si="6"/>
        <v>0</v>
      </c>
      <c r="E73" s="147">
        <f t="shared" si="6"/>
        <v>0</v>
      </c>
      <c r="F73" s="147">
        <f t="shared" si="6"/>
        <v>0</v>
      </c>
      <c r="G73" s="147">
        <f t="shared" si="6"/>
        <v>0</v>
      </c>
      <c r="H73" s="147">
        <f t="shared" si="6"/>
        <v>0</v>
      </c>
      <c r="I73" s="147">
        <f t="shared" si="6"/>
        <v>0</v>
      </c>
      <c r="J73" s="147">
        <f t="shared" si="6"/>
        <v>0</v>
      </c>
      <c r="K73" s="147">
        <f t="shared" si="6"/>
        <v>0</v>
      </c>
      <c r="L73" s="147">
        <f t="shared" si="6"/>
        <v>0</v>
      </c>
      <c r="M73" s="147">
        <f t="shared" si="6"/>
        <v>0</v>
      </c>
      <c r="N73" s="147">
        <f t="shared" si="5"/>
        <v>5000</v>
      </c>
      <c r="O73" s="152"/>
      <c r="X73" s="145"/>
      <c r="Y73" s="143"/>
      <c r="Z73" s="143"/>
      <c r="AA73" s="143"/>
      <c r="AB73" s="143"/>
      <c r="AC73" s="143"/>
      <c r="AD73" s="143"/>
      <c r="AE73" s="143"/>
      <c r="AF73" s="144"/>
    </row>
    <row r="74" spans="1:32" ht="15.75" x14ac:dyDescent="0.25">
      <c r="A74" s="153" t="s">
        <v>26</v>
      </c>
      <c r="B74" s="154">
        <f t="shared" ref="B74:M74" si="7">SUM(B69-B73)</f>
        <v>11350</v>
      </c>
      <c r="C74" s="154">
        <f t="shared" si="7"/>
        <v>0</v>
      </c>
      <c r="D74" s="154">
        <f t="shared" si="7"/>
        <v>0</v>
      </c>
      <c r="E74" s="154">
        <f t="shared" si="7"/>
        <v>0</v>
      </c>
      <c r="F74" s="154">
        <f t="shared" si="7"/>
        <v>0</v>
      </c>
      <c r="G74" s="154">
        <f t="shared" si="7"/>
        <v>0</v>
      </c>
      <c r="H74" s="154">
        <f t="shared" si="7"/>
        <v>0</v>
      </c>
      <c r="I74" s="154">
        <f t="shared" si="7"/>
        <v>0</v>
      </c>
      <c r="J74" s="154">
        <f t="shared" si="7"/>
        <v>0</v>
      </c>
      <c r="K74" s="154">
        <f t="shared" si="7"/>
        <v>0</v>
      </c>
      <c r="L74" s="154">
        <f t="shared" si="7"/>
        <v>0</v>
      </c>
      <c r="M74" s="154">
        <f t="shared" si="7"/>
        <v>0</v>
      </c>
      <c r="N74" s="154">
        <f t="shared" si="5"/>
        <v>11350</v>
      </c>
      <c r="O74" s="152"/>
      <c r="X74" s="145" t="s">
        <v>54</v>
      </c>
      <c r="Y74" s="143"/>
      <c r="Z74" s="143"/>
      <c r="AA74" s="143"/>
      <c r="AB74" s="143"/>
      <c r="AC74" s="143"/>
      <c r="AD74" s="143"/>
      <c r="AE74" s="143"/>
      <c r="AF74" s="144"/>
    </row>
    <row r="75" spans="1:32" ht="15.75" x14ac:dyDescent="0.25">
      <c r="A75" s="149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52"/>
      <c r="O75" s="152"/>
      <c r="X75" s="145"/>
      <c r="Y75" s="143"/>
      <c r="Z75" s="143"/>
      <c r="AA75" s="143"/>
      <c r="AB75" s="143"/>
      <c r="AC75" s="143"/>
      <c r="AD75" s="143"/>
      <c r="AE75" s="143"/>
      <c r="AF75" s="144"/>
    </row>
    <row r="76" spans="1:32" ht="15.75" x14ac:dyDescent="0.25">
      <c r="A76" s="146" t="s">
        <v>111</v>
      </c>
      <c r="B76" s="147">
        <f>B74*'Non CARES Original Budget'!$C$18</f>
        <v>5675</v>
      </c>
      <c r="C76" s="147">
        <f>C74*'Non CARES Original Budget'!$C$18</f>
        <v>0</v>
      </c>
      <c r="D76" s="147">
        <f>D74*'Non CARES Original Budget'!$C$18</f>
        <v>0</v>
      </c>
      <c r="E76" s="147">
        <f>E74*'Non CARES Original Budget'!$C$18</f>
        <v>0</v>
      </c>
      <c r="F76" s="147">
        <f>F74*'Non CARES Original Budget'!$C$18</f>
        <v>0</v>
      </c>
      <c r="G76" s="147">
        <f>G74*'Non CARES Original Budget'!$C$18</f>
        <v>0</v>
      </c>
      <c r="H76" s="147">
        <f>H74*'Non CARES Original Budget'!$C$18</f>
        <v>0</v>
      </c>
      <c r="I76" s="147">
        <f>I74*'Non CARES Original Budget'!$C$18</f>
        <v>0</v>
      </c>
      <c r="J76" s="147">
        <f>J74*'Non CARES Original Budget'!$C$18</f>
        <v>0</v>
      </c>
      <c r="K76" s="147">
        <f>K74*'Non CARES Original Budget'!$C$18</f>
        <v>0</v>
      </c>
      <c r="L76" s="147">
        <f>L74*'Non CARES Original Budget'!$C$18</f>
        <v>0</v>
      </c>
      <c r="M76" s="147">
        <f>M74*'Non CARES Original Budget'!$C$18</f>
        <v>0</v>
      </c>
      <c r="N76" s="147">
        <f t="shared" si="5"/>
        <v>5675</v>
      </c>
      <c r="O76" s="152"/>
      <c r="Q76" s="149"/>
      <c r="X76" s="145"/>
      <c r="Y76" s="143"/>
      <c r="Z76" s="143"/>
      <c r="AA76" s="143"/>
      <c r="AB76" s="143"/>
      <c r="AC76" s="143"/>
      <c r="AD76" s="143"/>
      <c r="AE76" s="143"/>
      <c r="AF76" s="144"/>
    </row>
    <row r="77" spans="1:32" ht="15.75" hidden="1" x14ac:dyDescent="0.25">
      <c r="A77" s="153" t="s">
        <v>69</v>
      </c>
      <c r="B77" s="155">
        <f t="shared" ref="B77:M77" si="8">IF(B315&gt;B76,B76,B315)</f>
        <v>0</v>
      </c>
      <c r="C77" s="155">
        <f t="shared" si="8"/>
        <v>0</v>
      </c>
      <c r="D77" s="155">
        <f t="shared" si="8"/>
        <v>0</v>
      </c>
      <c r="E77" s="155">
        <f t="shared" si="8"/>
        <v>0</v>
      </c>
      <c r="F77" s="155">
        <f t="shared" si="8"/>
        <v>0</v>
      </c>
      <c r="G77" s="155">
        <f t="shared" si="8"/>
        <v>0</v>
      </c>
      <c r="H77" s="155">
        <f t="shared" si="8"/>
        <v>0</v>
      </c>
      <c r="I77" s="155">
        <f t="shared" si="8"/>
        <v>0</v>
      </c>
      <c r="J77" s="155">
        <f t="shared" si="8"/>
        <v>0</v>
      </c>
      <c r="K77" s="155">
        <f t="shared" si="8"/>
        <v>0</v>
      </c>
      <c r="L77" s="155">
        <f t="shared" si="8"/>
        <v>0</v>
      </c>
      <c r="M77" s="155">
        <f t="shared" si="8"/>
        <v>0</v>
      </c>
      <c r="N77" s="155">
        <f>SUM(B77:M77)</f>
        <v>0</v>
      </c>
      <c r="O77" s="152"/>
      <c r="Q77" s="136"/>
      <c r="X77" s="145" t="s">
        <v>55</v>
      </c>
      <c r="Y77" s="143"/>
      <c r="Z77" s="143"/>
      <c r="AA77" s="143"/>
      <c r="AB77" s="143"/>
      <c r="AC77" s="143"/>
      <c r="AD77" s="143"/>
      <c r="AE77" s="143"/>
      <c r="AF77" s="144"/>
    </row>
    <row r="78" spans="1:32" ht="15.75" hidden="1" x14ac:dyDescent="0.25">
      <c r="A78" s="153" t="s">
        <v>64</v>
      </c>
      <c r="B78" s="154">
        <f>B76-B77</f>
        <v>5675</v>
      </c>
      <c r="C78" s="154">
        <f t="shared" ref="C78:M78" si="9">C76-C77</f>
        <v>0</v>
      </c>
      <c r="D78" s="154">
        <f t="shared" si="9"/>
        <v>0</v>
      </c>
      <c r="E78" s="154">
        <f t="shared" si="9"/>
        <v>0</v>
      </c>
      <c r="F78" s="154">
        <f t="shared" si="9"/>
        <v>0</v>
      </c>
      <c r="G78" s="154">
        <f t="shared" si="9"/>
        <v>0</v>
      </c>
      <c r="H78" s="154">
        <f t="shared" si="9"/>
        <v>0</v>
      </c>
      <c r="I78" s="154">
        <f t="shared" si="9"/>
        <v>0</v>
      </c>
      <c r="J78" s="154">
        <f t="shared" si="9"/>
        <v>0</v>
      </c>
      <c r="K78" s="154">
        <f t="shared" si="9"/>
        <v>0</v>
      </c>
      <c r="L78" s="154">
        <f t="shared" si="9"/>
        <v>0</v>
      </c>
      <c r="M78" s="154">
        <f t="shared" si="9"/>
        <v>0</v>
      </c>
      <c r="N78" s="156">
        <f>SUM(B78:M78)</f>
        <v>5675</v>
      </c>
      <c r="O78" s="152"/>
      <c r="Q78" s="136"/>
      <c r="X78" s="145"/>
      <c r="Y78" s="143"/>
      <c r="Z78" s="143"/>
      <c r="AA78" s="143"/>
      <c r="AB78" s="143"/>
      <c r="AC78" s="143"/>
      <c r="AD78" s="143"/>
      <c r="AE78" s="143"/>
      <c r="AF78" s="144"/>
    </row>
    <row r="79" spans="1:32" ht="15.75" x14ac:dyDescent="0.25">
      <c r="A79" s="157"/>
      <c r="B79" s="158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Q79" s="136"/>
      <c r="X79" s="145"/>
      <c r="Y79" s="143"/>
      <c r="Z79" s="143"/>
      <c r="AA79" s="143"/>
      <c r="AB79" s="143"/>
      <c r="AC79" s="143"/>
      <c r="AD79" s="143"/>
      <c r="AE79" s="143"/>
      <c r="AF79" s="144"/>
    </row>
    <row r="80" spans="1:32" ht="16.5" thickBot="1" x14ac:dyDescent="0.3">
      <c r="A80" s="146" t="s">
        <v>66</v>
      </c>
      <c r="B80" s="147">
        <f>B74-B78</f>
        <v>5675</v>
      </c>
      <c r="C80" s="147">
        <f>C74-C78</f>
        <v>0</v>
      </c>
      <c r="D80" s="147">
        <f t="shared" ref="D80:M80" si="10">D74-D78</f>
        <v>0</v>
      </c>
      <c r="E80" s="147">
        <f t="shared" si="10"/>
        <v>0</v>
      </c>
      <c r="F80" s="147">
        <f t="shared" si="10"/>
        <v>0</v>
      </c>
      <c r="G80" s="147">
        <f t="shared" si="10"/>
        <v>0</v>
      </c>
      <c r="H80" s="147">
        <f t="shared" si="10"/>
        <v>0</v>
      </c>
      <c r="I80" s="147">
        <f t="shared" si="10"/>
        <v>0</v>
      </c>
      <c r="J80" s="147">
        <f t="shared" si="10"/>
        <v>0</v>
      </c>
      <c r="K80" s="147">
        <f t="shared" si="10"/>
        <v>0</v>
      </c>
      <c r="L80" s="147">
        <f t="shared" si="10"/>
        <v>0</v>
      </c>
      <c r="M80" s="147">
        <f t="shared" si="10"/>
        <v>0</v>
      </c>
      <c r="N80" s="147">
        <f t="shared" si="5"/>
        <v>5675</v>
      </c>
      <c r="O80" s="159" t="s">
        <v>86</v>
      </c>
      <c r="P80" s="160" t="s">
        <v>21</v>
      </c>
      <c r="X80" s="145"/>
      <c r="Y80" s="143"/>
      <c r="Z80" s="143"/>
      <c r="AA80" s="143"/>
      <c r="AB80" s="143"/>
      <c r="AC80" s="143"/>
      <c r="AD80" s="143"/>
      <c r="AE80" s="143"/>
      <c r="AF80" s="144"/>
    </row>
    <row r="81" spans="1:32" ht="17.25" customHeight="1" thickBot="1" x14ac:dyDescent="0.3">
      <c r="A81" s="161" t="s">
        <v>65</v>
      </c>
      <c r="B81" s="162">
        <f t="shared" ref="B81:H81" si="11">ROUND(B80,0)</f>
        <v>5675</v>
      </c>
      <c r="C81" s="162">
        <f t="shared" si="11"/>
        <v>0</v>
      </c>
      <c r="D81" s="162">
        <f t="shared" si="11"/>
        <v>0</v>
      </c>
      <c r="E81" s="162">
        <f t="shared" si="11"/>
        <v>0</v>
      </c>
      <c r="F81" s="162">
        <f t="shared" si="11"/>
        <v>0</v>
      </c>
      <c r="G81" s="162">
        <f t="shared" si="11"/>
        <v>0</v>
      </c>
      <c r="H81" s="162">
        <f t="shared" si="11"/>
        <v>0</v>
      </c>
      <c r="I81" s="162">
        <f>ROUND(I80,0)</f>
        <v>0</v>
      </c>
      <c r="J81" s="162">
        <f>ROUND(J80,0)</f>
        <v>0</v>
      </c>
      <c r="K81" s="162">
        <f>ROUND(K80,0)</f>
        <v>0</v>
      </c>
      <c r="L81" s="162">
        <f>ROUND(L80,0)</f>
        <v>0</v>
      </c>
      <c r="M81" s="162">
        <f>ROUND(M80,0)</f>
        <v>0</v>
      </c>
      <c r="N81" s="162">
        <f t="shared" si="5"/>
        <v>5675</v>
      </c>
      <c r="O81" s="163">
        <f>A7</f>
        <v>105659</v>
      </c>
      <c r="P81" s="163">
        <f>O81-N81</f>
        <v>99984</v>
      </c>
      <c r="X81" s="164" t="s">
        <v>56</v>
      </c>
      <c r="Y81" s="165"/>
      <c r="Z81" s="165"/>
      <c r="AA81" s="165"/>
      <c r="AB81" s="165"/>
      <c r="AC81" s="165"/>
      <c r="AD81" s="165"/>
      <c r="AE81" s="165"/>
      <c r="AF81" s="166"/>
    </row>
    <row r="82" spans="1:32" ht="12.75" customHeight="1" x14ac:dyDescent="0.25">
      <c r="A82" s="149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3"/>
      <c r="P82" s="143"/>
      <c r="S82" s="149"/>
    </row>
    <row r="83" spans="1:32" ht="12.75" customHeight="1" thickBot="1" x14ac:dyDescent="0.3">
      <c r="A83" s="149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S83" s="136"/>
    </row>
    <row r="84" spans="1:32" ht="12.75" customHeight="1" x14ac:dyDescent="0.25">
      <c r="A84" s="149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X84" s="174" t="s">
        <v>58</v>
      </c>
      <c r="Y84" s="140"/>
      <c r="Z84" s="140"/>
      <c r="AA84" s="140"/>
      <c r="AB84" s="140"/>
      <c r="AC84" s="140"/>
      <c r="AD84" s="140"/>
      <c r="AE84" s="140"/>
      <c r="AF84" s="141"/>
    </row>
    <row r="85" spans="1:32" ht="15.75" x14ac:dyDescent="0.25">
      <c r="A85" s="168" t="str">
        <f>'Non CARES Original Budget'!C5</f>
        <v>Lawrence County Commission RPT-040 FY 2023</v>
      </c>
      <c r="X85" s="145" t="s">
        <v>63</v>
      </c>
      <c r="Y85" s="143"/>
      <c r="Z85" s="143"/>
      <c r="AA85" s="143"/>
      <c r="AB85" s="143"/>
      <c r="AC85" s="143"/>
      <c r="AD85" s="143"/>
      <c r="AE85" s="143"/>
      <c r="AF85" s="144"/>
    </row>
    <row r="86" spans="1:32" ht="15.75" x14ac:dyDescent="0.25">
      <c r="A86" s="334" t="s">
        <v>0</v>
      </c>
      <c r="X86" s="145" t="s">
        <v>60</v>
      </c>
      <c r="Y86" s="143"/>
      <c r="Z86" s="143" t="s">
        <v>61</v>
      </c>
      <c r="AA86" s="143"/>
      <c r="AB86" s="143"/>
      <c r="AC86" s="143"/>
      <c r="AD86" s="143"/>
      <c r="AE86" s="143"/>
      <c r="AF86" s="144"/>
    </row>
    <row r="87" spans="1:32" ht="16.5" thickBot="1" x14ac:dyDescent="0.3">
      <c r="A87" s="175" t="s">
        <v>1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X87" s="164" t="s">
        <v>59</v>
      </c>
      <c r="Y87" s="165"/>
      <c r="Z87" s="165" t="s">
        <v>62</v>
      </c>
      <c r="AA87" s="165"/>
      <c r="AB87" s="165"/>
      <c r="AC87" s="165"/>
      <c r="AD87" s="165"/>
      <c r="AE87" s="165"/>
      <c r="AF87" s="166"/>
    </row>
    <row r="88" spans="1:32" ht="15.75" x14ac:dyDescent="0.25">
      <c r="A88" s="175" t="s">
        <v>28</v>
      </c>
    </row>
    <row r="89" spans="1:32" ht="15.75" x14ac:dyDescent="0.25">
      <c r="A89" s="176" t="str">
        <f>'Non CARES Original Budget'!C92</f>
        <v>100075501</v>
      </c>
      <c r="N89" s="135"/>
      <c r="O89" s="135"/>
    </row>
    <row r="90" spans="1:32" ht="15.75" x14ac:dyDescent="0.25">
      <c r="A90" s="170">
        <f>'Non CARES Original Budget'!S147</f>
        <v>118906</v>
      </c>
      <c r="B90" s="171" t="s">
        <v>87</v>
      </c>
      <c r="N90" s="135"/>
      <c r="O90" s="135"/>
    </row>
    <row r="91" spans="1:32" ht="15.75" x14ac:dyDescent="0.25">
      <c r="A91" s="170">
        <f>'Non CARES Original Budget'!P147</f>
        <v>148632</v>
      </c>
      <c r="B91" s="171" t="s">
        <v>88</v>
      </c>
      <c r="N91" s="177" t="s">
        <v>3</v>
      </c>
      <c r="O91" s="177" t="s">
        <v>4</v>
      </c>
    </row>
    <row r="92" spans="1:32" ht="15.75" x14ac:dyDescent="0.25"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77" t="s">
        <v>5</v>
      </c>
      <c r="O92" s="177" t="s">
        <v>6</v>
      </c>
    </row>
    <row r="93" spans="1:32" ht="15.75" x14ac:dyDescent="0.25">
      <c r="B93" s="177" t="s">
        <v>7</v>
      </c>
      <c r="C93" s="177" t="s">
        <v>8</v>
      </c>
      <c r="D93" s="177" t="s">
        <v>9</v>
      </c>
      <c r="E93" s="177" t="s">
        <v>10</v>
      </c>
      <c r="F93" s="177" t="s">
        <v>11</v>
      </c>
      <c r="G93" s="177" t="s">
        <v>12</v>
      </c>
      <c r="H93" s="177" t="s">
        <v>13</v>
      </c>
      <c r="I93" s="177" t="s">
        <v>14</v>
      </c>
      <c r="J93" s="177" t="s">
        <v>15</v>
      </c>
      <c r="K93" s="177" t="s">
        <v>16</v>
      </c>
      <c r="L93" s="177" t="s">
        <v>17</v>
      </c>
      <c r="M93" s="177" t="s">
        <v>18</v>
      </c>
      <c r="N93" s="177" t="s">
        <v>19</v>
      </c>
      <c r="O93" s="177" t="s">
        <v>20</v>
      </c>
      <c r="P93" s="177" t="s">
        <v>21</v>
      </c>
    </row>
    <row r="94" spans="1:32" ht="15.75" x14ac:dyDescent="0.25">
      <c r="A94" s="178" t="str">
        <f>'Non CARES Original Budget'!A94</f>
        <v>Administrative Salaries (Non-Director)</v>
      </c>
      <c r="B94" s="293">
        <v>2500</v>
      </c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>
        <f>SUM(B94:M94)</f>
        <v>2500</v>
      </c>
      <c r="O94" s="180">
        <f>'Non CARES Original Budget'!P94</f>
        <v>40000</v>
      </c>
      <c r="P94" s="180">
        <f>O94-N94</f>
        <v>37500</v>
      </c>
    </row>
    <row r="95" spans="1:32" ht="15.75" x14ac:dyDescent="0.25">
      <c r="A95" s="178" t="str">
        <f>'Non CARES Original Budget'!A95</f>
        <v>Director Salary</v>
      </c>
      <c r="B95" s="293">
        <v>3000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>
        <f t="shared" ref="N95:N137" si="12">SUM(B95:M95)</f>
        <v>3000</v>
      </c>
      <c r="O95" s="180">
        <f>'Non CARES Original Budget'!P95</f>
        <v>26021</v>
      </c>
      <c r="P95" s="180">
        <f t="shared" ref="P95:P108" si="13">O95-N95</f>
        <v>23021</v>
      </c>
    </row>
    <row r="96" spans="1:32" ht="15.75" hidden="1" x14ac:dyDescent="0.25">
      <c r="A96" s="178" t="str">
        <f>'Non CARES Original Budget'!A96</f>
        <v>State Unemployment Insurance</v>
      </c>
      <c r="B96" s="293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>
        <f t="shared" si="12"/>
        <v>0</v>
      </c>
      <c r="O96" s="180">
        <f>'Non CARES Original Budget'!P96</f>
        <v>0</v>
      </c>
      <c r="P96" s="180">
        <f t="shared" si="13"/>
        <v>0</v>
      </c>
    </row>
    <row r="97" spans="1:16" ht="15.75" x14ac:dyDescent="0.25">
      <c r="A97" s="178" t="str">
        <f>'Non CARES Original Budget'!A97</f>
        <v>FICA/Social Security</v>
      </c>
      <c r="B97" s="293">
        <v>1200</v>
      </c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>
        <f t="shared" si="12"/>
        <v>1200</v>
      </c>
      <c r="O97" s="180">
        <f>'Non CARES Original Budget'!P97</f>
        <v>3060</v>
      </c>
      <c r="P97" s="180">
        <f t="shared" si="13"/>
        <v>1860</v>
      </c>
    </row>
    <row r="98" spans="1:16" ht="15.75" x14ac:dyDescent="0.25">
      <c r="A98" s="178" t="str">
        <f>'Non CARES Original Budget'!A98</f>
        <v>Unemployment Compensation</v>
      </c>
      <c r="B98" s="293">
        <v>400</v>
      </c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>
        <f t="shared" si="12"/>
        <v>400</v>
      </c>
      <c r="O98" s="180">
        <f>'Non CARES Original Budget'!P98</f>
        <v>500</v>
      </c>
      <c r="P98" s="180">
        <f t="shared" si="13"/>
        <v>100</v>
      </c>
    </row>
    <row r="99" spans="1:16" ht="15.75" x14ac:dyDescent="0.25">
      <c r="A99" s="178" t="str">
        <f>'Non CARES Original Budget'!A99</f>
        <v>Workmen's Compensation</v>
      </c>
      <c r="B99" s="293">
        <v>0</v>
      </c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>
        <f t="shared" si="12"/>
        <v>0</v>
      </c>
      <c r="O99" s="180">
        <f>'Non CARES Original Budget'!P99</f>
        <v>3000</v>
      </c>
      <c r="P99" s="180">
        <f t="shared" si="13"/>
        <v>3000</v>
      </c>
    </row>
    <row r="100" spans="1:16" ht="15.75" x14ac:dyDescent="0.25">
      <c r="A100" s="178" t="str">
        <f>'Non CARES Original Budget'!A100</f>
        <v>Health Insurance</v>
      </c>
      <c r="B100" s="293">
        <v>1200</v>
      </c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80">
        <f t="shared" si="12"/>
        <v>1200</v>
      </c>
      <c r="O100" s="180">
        <f>'Non CARES Original Budget'!P100</f>
        <v>18000</v>
      </c>
      <c r="P100" s="180">
        <f t="shared" si="13"/>
        <v>16800</v>
      </c>
    </row>
    <row r="101" spans="1:16" ht="15.75" x14ac:dyDescent="0.25">
      <c r="A101" s="178" t="str">
        <f>'Non CARES Original Budget'!A101</f>
        <v>Life Insurance</v>
      </c>
      <c r="B101" s="293">
        <v>10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80">
        <f t="shared" si="12"/>
        <v>10</v>
      </c>
      <c r="O101" s="180">
        <f>'Non CARES Original Budget'!P101</f>
        <v>216</v>
      </c>
      <c r="P101" s="180">
        <f t="shared" si="13"/>
        <v>206</v>
      </c>
    </row>
    <row r="102" spans="1:16" ht="15.75" x14ac:dyDescent="0.25">
      <c r="A102" s="178" t="str">
        <f>'Non CARES Original Budget'!A102</f>
        <v>Retirement</v>
      </c>
      <c r="B102" s="293">
        <v>400</v>
      </c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80">
        <f t="shared" si="12"/>
        <v>400</v>
      </c>
      <c r="O102" s="180">
        <f>'Non CARES Original Budget'!P102</f>
        <v>2885</v>
      </c>
      <c r="P102" s="180">
        <f t="shared" si="13"/>
        <v>2485</v>
      </c>
    </row>
    <row r="103" spans="1:16" ht="15.75" hidden="1" x14ac:dyDescent="0.25">
      <c r="A103" s="178" t="str">
        <f>'Non CARES Original Budget'!A103</f>
        <v>Overtime</v>
      </c>
      <c r="B103" s="293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80">
        <f t="shared" si="12"/>
        <v>0</v>
      </c>
      <c r="O103" s="180">
        <f>'Non CARES Original Budget'!P103</f>
        <v>0</v>
      </c>
      <c r="P103" s="180">
        <f t="shared" si="13"/>
        <v>0</v>
      </c>
    </row>
    <row r="104" spans="1:16" ht="15.75" hidden="1" x14ac:dyDescent="0.25">
      <c r="A104" s="178" t="str">
        <f>'Non CARES Original Budget'!A104</f>
        <v>Safety Incentive Programs</v>
      </c>
      <c r="B104" s="293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80">
        <f t="shared" si="12"/>
        <v>0</v>
      </c>
      <c r="O104" s="180">
        <f>'Non CARES Original Budget'!P104</f>
        <v>0</v>
      </c>
      <c r="P104" s="180">
        <f t="shared" si="13"/>
        <v>0</v>
      </c>
    </row>
    <row r="105" spans="1:16" s="143" customFormat="1" ht="15.75" hidden="1" x14ac:dyDescent="0.25">
      <c r="A105" s="178" t="str">
        <f>'Non CARES Original Budget'!A105</f>
        <v>Longevity Pay</v>
      </c>
      <c r="B105" s="293"/>
      <c r="C105" s="179"/>
      <c r="D105" s="179"/>
      <c r="E105" s="179"/>
      <c r="F105" s="182"/>
      <c r="G105" s="182"/>
      <c r="H105" s="182"/>
      <c r="I105" s="182"/>
      <c r="J105" s="182"/>
      <c r="K105" s="182"/>
      <c r="L105" s="182"/>
      <c r="M105" s="182"/>
      <c r="N105" s="180">
        <f t="shared" si="12"/>
        <v>0</v>
      </c>
      <c r="O105" s="180">
        <f>'Non CARES Original Budget'!P105</f>
        <v>0</v>
      </c>
      <c r="P105" s="180">
        <f t="shared" si="13"/>
        <v>0</v>
      </c>
    </row>
    <row r="106" spans="1:16" s="143" customFormat="1" ht="15.75" hidden="1" x14ac:dyDescent="0.25">
      <c r="A106" s="178" t="str">
        <f>'Non CARES Original Budget'!A106</f>
        <v>Disability</v>
      </c>
      <c r="B106" s="293"/>
      <c r="C106" s="179"/>
      <c r="D106" s="179"/>
      <c r="E106" s="179"/>
      <c r="F106" s="182"/>
      <c r="G106" s="182"/>
      <c r="H106" s="182"/>
      <c r="I106" s="182"/>
      <c r="J106" s="182"/>
      <c r="K106" s="182"/>
      <c r="L106" s="182"/>
      <c r="M106" s="182"/>
      <c r="N106" s="180">
        <f t="shared" si="12"/>
        <v>0</v>
      </c>
      <c r="O106" s="180">
        <f>'Non CARES Original Budget'!P106</f>
        <v>0</v>
      </c>
      <c r="P106" s="180">
        <f t="shared" si="13"/>
        <v>0</v>
      </c>
    </row>
    <row r="107" spans="1:16" s="143" customFormat="1" ht="15.75" x14ac:dyDescent="0.25">
      <c r="A107" s="178" t="str">
        <f>'Non CARES Original Budget'!A107</f>
        <v>Payroll Processing</v>
      </c>
      <c r="B107" s="293">
        <v>300</v>
      </c>
      <c r="C107" s="179"/>
      <c r="D107" s="179"/>
      <c r="E107" s="179"/>
      <c r="F107" s="182"/>
      <c r="G107" s="182"/>
      <c r="H107" s="182"/>
      <c r="I107" s="182"/>
      <c r="J107" s="182"/>
      <c r="K107" s="182"/>
      <c r="L107" s="182"/>
      <c r="M107" s="182"/>
      <c r="N107" s="180">
        <f t="shared" si="12"/>
        <v>300</v>
      </c>
      <c r="O107" s="180">
        <f>'Non CARES Original Budget'!P107</f>
        <v>5000</v>
      </c>
      <c r="P107" s="180">
        <f t="shared" si="13"/>
        <v>4700</v>
      </c>
    </row>
    <row r="108" spans="1:16" s="143" customFormat="1" ht="15.75" x14ac:dyDescent="0.25">
      <c r="A108" s="178" t="str">
        <f>'Non CARES Original Budget'!A108</f>
        <v>Alcohol/Drug Testing</v>
      </c>
      <c r="B108" s="293">
        <v>0</v>
      </c>
      <c r="C108" s="179"/>
      <c r="D108" s="179"/>
      <c r="E108" s="179"/>
      <c r="F108" s="182"/>
      <c r="G108" s="182"/>
      <c r="H108" s="182"/>
      <c r="I108" s="182"/>
      <c r="J108" s="182"/>
      <c r="K108" s="182"/>
      <c r="L108" s="182"/>
      <c r="M108" s="182"/>
      <c r="N108" s="180">
        <f t="shared" si="12"/>
        <v>0</v>
      </c>
      <c r="O108" s="180">
        <f>'Non CARES Original Budget'!P108</f>
        <v>200</v>
      </c>
      <c r="P108" s="180">
        <f t="shared" si="13"/>
        <v>200</v>
      </c>
    </row>
    <row r="109" spans="1:16" s="143" customFormat="1" ht="15.75" hidden="1" x14ac:dyDescent="0.25">
      <c r="A109" s="178" t="str">
        <f>'Non CARES Original Budget'!A109</f>
        <v>Employee Recruitment</v>
      </c>
      <c r="B109" s="293"/>
      <c r="C109" s="179"/>
      <c r="D109" s="179"/>
      <c r="E109" s="179"/>
      <c r="F109" s="182"/>
      <c r="G109" s="182"/>
      <c r="H109" s="182"/>
      <c r="I109" s="182"/>
      <c r="J109" s="182"/>
      <c r="K109" s="182"/>
      <c r="L109" s="182"/>
      <c r="M109" s="182"/>
      <c r="N109" s="180">
        <f t="shared" si="12"/>
        <v>0</v>
      </c>
      <c r="O109" s="180">
        <f>'Non CARES Original Budget'!P109</f>
        <v>0</v>
      </c>
      <c r="P109" s="180">
        <f t="shared" ref="P109:P146" si="14">O109-N109</f>
        <v>0</v>
      </c>
    </row>
    <row r="110" spans="1:16" s="143" customFormat="1" ht="15.75" hidden="1" x14ac:dyDescent="0.25">
      <c r="A110" s="178" t="str">
        <f>'Non CARES Original Budget'!A110</f>
        <v>Physical Examinations</v>
      </c>
      <c r="B110" s="293"/>
      <c r="C110" s="179"/>
      <c r="D110" s="179"/>
      <c r="E110" s="179"/>
      <c r="F110" s="182"/>
      <c r="G110" s="182"/>
      <c r="H110" s="182"/>
      <c r="I110" s="182"/>
      <c r="J110" s="182"/>
      <c r="K110" s="182"/>
      <c r="L110" s="182"/>
      <c r="M110" s="182"/>
      <c r="N110" s="180">
        <f t="shared" si="12"/>
        <v>0</v>
      </c>
      <c r="O110" s="180">
        <f>'Non CARES Original Budget'!P110</f>
        <v>0</v>
      </c>
      <c r="P110" s="180">
        <f t="shared" si="14"/>
        <v>0</v>
      </c>
    </row>
    <row r="111" spans="1:16" s="143" customFormat="1" ht="15.75" hidden="1" x14ac:dyDescent="0.25">
      <c r="A111" s="178" t="str">
        <f>'Non CARES Original Budget'!A111</f>
        <v>Background Check</v>
      </c>
      <c r="B111" s="293"/>
      <c r="C111" s="179"/>
      <c r="D111" s="179"/>
      <c r="E111" s="179"/>
      <c r="F111" s="182"/>
      <c r="G111" s="182"/>
      <c r="H111" s="182"/>
      <c r="I111" s="182"/>
      <c r="J111" s="182"/>
      <c r="K111" s="182"/>
      <c r="L111" s="182"/>
      <c r="M111" s="182"/>
      <c r="N111" s="180">
        <f t="shared" si="12"/>
        <v>0</v>
      </c>
      <c r="O111" s="180">
        <f>'Non CARES Original Budget'!P111</f>
        <v>0</v>
      </c>
      <c r="P111" s="180">
        <f t="shared" si="14"/>
        <v>0</v>
      </c>
    </row>
    <row r="112" spans="1:16" s="143" customFormat="1" ht="15.75" x14ac:dyDescent="0.25">
      <c r="A112" s="178" t="str">
        <f>'Non CARES Original Budget'!A112</f>
        <v>Travel</v>
      </c>
      <c r="B112" s="293">
        <v>500</v>
      </c>
      <c r="C112" s="179"/>
      <c r="D112" s="179"/>
      <c r="E112" s="179"/>
      <c r="F112" s="182"/>
      <c r="G112" s="182"/>
      <c r="H112" s="182"/>
      <c r="I112" s="182"/>
      <c r="J112" s="182"/>
      <c r="K112" s="182"/>
      <c r="L112" s="182"/>
      <c r="M112" s="182"/>
      <c r="N112" s="180">
        <f t="shared" si="12"/>
        <v>500</v>
      </c>
      <c r="O112" s="180">
        <f>'Non CARES Original Budget'!P112</f>
        <v>5000</v>
      </c>
      <c r="P112" s="180">
        <f t="shared" si="14"/>
        <v>4500</v>
      </c>
    </row>
    <row r="113" spans="1:16" s="143" customFormat="1" ht="15.75" x14ac:dyDescent="0.25">
      <c r="A113" s="178" t="str">
        <f>'Non CARES Original Budget'!A113</f>
        <v>Training</v>
      </c>
      <c r="B113" s="293">
        <v>0</v>
      </c>
      <c r="C113" s="179"/>
      <c r="D113" s="179"/>
      <c r="E113" s="179"/>
      <c r="F113" s="182"/>
      <c r="G113" s="182"/>
      <c r="H113" s="182"/>
      <c r="I113" s="182"/>
      <c r="J113" s="182"/>
      <c r="K113" s="182"/>
      <c r="L113" s="182"/>
      <c r="M113" s="182"/>
      <c r="N113" s="180">
        <f t="shared" si="12"/>
        <v>0</v>
      </c>
      <c r="O113" s="180">
        <f>'Non CARES Original Budget'!P113</f>
        <v>1000</v>
      </c>
      <c r="P113" s="180">
        <f t="shared" si="14"/>
        <v>1000</v>
      </c>
    </row>
    <row r="114" spans="1:16" s="143" customFormat="1" ht="15.75" hidden="1" x14ac:dyDescent="0.25">
      <c r="A114" s="178" t="str">
        <f>'Non CARES Original Budget'!A114</f>
        <v>Uniforms</v>
      </c>
      <c r="B114" s="293"/>
      <c r="C114" s="179"/>
      <c r="D114" s="179"/>
      <c r="E114" s="179"/>
      <c r="F114" s="182"/>
      <c r="G114" s="182"/>
      <c r="H114" s="182"/>
      <c r="I114" s="182"/>
      <c r="J114" s="182"/>
      <c r="K114" s="182"/>
      <c r="L114" s="182"/>
      <c r="M114" s="182"/>
      <c r="N114" s="180">
        <f t="shared" si="12"/>
        <v>0</v>
      </c>
      <c r="O114" s="180">
        <f>'Non CARES Original Budget'!P114</f>
        <v>0</v>
      </c>
      <c r="P114" s="180">
        <f t="shared" si="14"/>
        <v>0</v>
      </c>
    </row>
    <row r="115" spans="1:16" s="143" customFormat="1" ht="15.75" hidden="1" x14ac:dyDescent="0.25">
      <c r="A115" s="178" t="str">
        <f>'Non CARES Original Budget'!A115</f>
        <v>Insurance - Commercial Property</v>
      </c>
      <c r="B115" s="293"/>
      <c r="C115" s="179"/>
      <c r="D115" s="179"/>
      <c r="E115" s="179"/>
      <c r="F115" s="182"/>
      <c r="G115" s="182"/>
      <c r="H115" s="182"/>
      <c r="I115" s="182"/>
      <c r="J115" s="182"/>
      <c r="K115" s="182"/>
      <c r="L115" s="182"/>
      <c r="M115" s="182"/>
      <c r="N115" s="180">
        <f t="shared" si="12"/>
        <v>0</v>
      </c>
      <c r="O115" s="180">
        <f>'Non CARES Original Budget'!P115</f>
        <v>0</v>
      </c>
      <c r="P115" s="180">
        <f t="shared" si="14"/>
        <v>0</v>
      </c>
    </row>
    <row r="116" spans="1:16" s="143" customFormat="1" ht="15.75" x14ac:dyDescent="0.25">
      <c r="A116" s="178" t="str">
        <f>'Non CARES Original Budget'!A116</f>
        <v>Insurance - General Liability</v>
      </c>
      <c r="B116" s="293">
        <v>300</v>
      </c>
      <c r="C116" s="179"/>
      <c r="D116" s="179"/>
      <c r="E116" s="179"/>
      <c r="F116" s="182"/>
      <c r="G116" s="182"/>
      <c r="H116" s="182"/>
      <c r="I116" s="182"/>
      <c r="J116" s="182"/>
      <c r="K116" s="182"/>
      <c r="L116" s="182"/>
      <c r="M116" s="182"/>
      <c r="N116" s="180">
        <f t="shared" si="12"/>
        <v>300</v>
      </c>
      <c r="O116" s="180">
        <f>'Non CARES Original Budget'!P116</f>
        <v>6000</v>
      </c>
      <c r="P116" s="180">
        <f t="shared" si="14"/>
        <v>5700</v>
      </c>
    </row>
    <row r="117" spans="1:16" s="143" customFormat="1" ht="15.75" x14ac:dyDescent="0.25">
      <c r="A117" s="178" t="str">
        <f>'Non CARES Original Budget'!A117</f>
        <v>Insurance - Contents and Property</v>
      </c>
      <c r="B117" s="293">
        <v>30</v>
      </c>
      <c r="C117" s="179"/>
      <c r="D117" s="179"/>
      <c r="E117" s="179"/>
      <c r="F117" s="182"/>
      <c r="G117" s="182"/>
      <c r="H117" s="182"/>
      <c r="I117" s="182"/>
      <c r="J117" s="182"/>
      <c r="K117" s="182"/>
      <c r="L117" s="182"/>
      <c r="M117" s="182"/>
      <c r="N117" s="180">
        <f t="shared" si="12"/>
        <v>30</v>
      </c>
      <c r="O117" s="180">
        <f>'Non CARES Original Budget'!P117</f>
        <v>1100</v>
      </c>
      <c r="P117" s="180">
        <f t="shared" si="14"/>
        <v>1070</v>
      </c>
    </row>
    <row r="118" spans="1:16" s="143" customFormat="1" ht="15.75" hidden="1" x14ac:dyDescent="0.25">
      <c r="A118" s="178" t="str">
        <f>'Non CARES Original Budget'!A118</f>
        <v>Insurance - Employee Dishonesty &amp; Notary</v>
      </c>
      <c r="B118" s="293"/>
      <c r="C118" s="179"/>
      <c r="D118" s="179"/>
      <c r="E118" s="179"/>
      <c r="F118" s="182"/>
      <c r="G118" s="182"/>
      <c r="H118" s="182"/>
      <c r="I118" s="182"/>
      <c r="J118" s="182"/>
      <c r="K118" s="182"/>
      <c r="L118" s="182"/>
      <c r="M118" s="182"/>
      <c r="N118" s="180">
        <f t="shared" si="12"/>
        <v>0</v>
      </c>
      <c r="O118" s="180">
        <f>'Non CARES Original Budget'!P118</f>
        <v>0</v>
      </c>
      <c r="P118" s="180">
        <f t="shared" si="14"/>
        <v>0</v>
      </c>
    </row>
    <row r="119" spans="1:16" s="143" customFormat="1" ht="15.75" hidden="1" x14ac:dyDescent="0.25">
      <c r="A119" s="178" t="str">
        <f>'Non CARES Original Budget'!A119</f>
        <v>Insurance - Directors &amp; Officers Lib.</v>
      </c>
      <c r="B119" s="293"/>
      <c r="C119" s="179"/>
      <c r="D119" s="179"/>
      <c r="E119" s="179"/>
      <c r="F119" s="182"/>
      <c r="G119" s="182"/>
      <c r="H119" s="182"/>
      <c r="I119" s="182"/>
      <c r="J119" s="182"/>
      <c r="K119" s="182"/>
      <c r="L119" s="182"/>
      <c r="M119" s="182"/>
      <c r="N119" s="180">
        <f t="shared" si="12"/>
        <v>0</v>
      </c>
      <c r="O119" s="180">
        <f>'Non CARES Original Budget'!P119</f>
        <v>0</v>
      </c>
      <c r="P119" s="180">
        <f t="shared" si="14"/>
        <v>0</v>
      </c>
    </row>
    <row r="120" spans="1:16" s="143" customFormat="1" ht="15.75" x14ac:dyDescent="0.25">
      <c r="A120" s="178" t="str">
        <f>'Non CARES Original Budget'!A120</f>
        <v>Vehicle Insurance</v>
      </c>
      <c r="B120" s="293">
        <v>0</v>
      </c>
      <c r="C120" s="179"/>
      <c r="D120" s="179"/>
      <c r="E120" s="179"/>
      <c r="F120" s="182"/>
      <c r="G120" s="182"/>
      <c r="H120" s="182"/>
      <c r="I120" s="182"/>
      <c r="J120" s="182"/>
      <c r="K120" s="182"/>
      <c r="L120" s="182"/>
      <c r="M120" s="182"/>
      <c r="N120" s="180">
        <f t="shared" si="12"/>
        <v>0</v>
      </c>
      <c r="O120" s="180">
        <f>'Non CARES Original Budget'!P120</f>
        <v>5000</v>
      </c>
      <c r="P120" s="180">
        <f t="shared" si="14"/>
        <v>5000</v>
      </c>
    </row>
    <row r="121" spans="1:16" s="143" customFormat="1" ht="15.75" hidden="1" x14ac:dyDescent="0.25">
      <c r="A121" s="178" t="str">
        <f>'Non CARES Original Budget'!A121</f>
        <v>Tags/Titles</v>
      </c>
      <c r="B121" s="293"/>
      <c r="C121" s="179"/>
      <c r="D121" s="179"/>
      <c r="E121" s="179"/>
      <c r="F121" s="182"/>
      <c r="G121" s="182"/>
      <c r="H121" s="182"/>
      <c r="I121" s="182"/>
      <c r="J121" s="182"/>
      <c r="K121" s="182"/>
      <c r="L121" s="182"/>
      <c r="M121" s="182"/>
      <c r="N121" s="180">
        <f t="shared" si="12"/>
        <v>0</v>
      </c>
      <c r="O121" s="180">
        <f>'Non CARES Original Budget'!P121</f>
        <v>0</v>
      </c>
      <c r="P121" s="180">
        <f t="shared" si="14"/>
        <v>0</v>
      </c>
    </row>
    <row r="122" spans="1:16" s="143" customFormat="1" ht="15.75" x14ac:dyDescent="0.25">
      <c r="A122" s="178" t="str">
        <f>'Non CARES Original Budget'!A122</f>
        <v>Building Maintenance/Repairs</v>
      </c>
      <c r="B122" s="293">
        <v>220</v>
      </c>
      <c r="C122" s="179"/>
      <c r="D122" s="179"/>
      <c r="E122" s="179"/>
      <c r="F122" s="182"/>
      <c r="G122" s="182"/>
      <c r="H122" s="182"/>
      <c r="I122" s="182"/>
      <c r="J122" s="182"/>
      <c r="K122" s="182"/>
      <c r="L122" s="182"/>
      <c r="M122" s="182"/>
      <c r="N122" s="180">
        <f t="shared" si="12"/>
        <v>220</v>
      </c>
      <c r="O122" s="180">
        <f>'Non CARES Original Budget'!P122</f>
        <v>3000</v>
      </c>
      <c r="P122" s="180">
        <f t="shared" si="14"/>
        <v>2780</v>
      </c>
    </row>
    <row r="123" spans="1:16" s="143" customFormat="1" ht="15.75" x14ac:dyDescent="0.25">
      <c r="A123" s="178" t="str">
        <f>'Non CARES Original Budget'!A123</f>
        <v>Cleaning &amp; Janitorial</v>
      </c>
      <c r="B123" s="293">
        <v>200</v>
      </c>
      <c r="C123" s="179"/>
      <c r="D123" s="179"/>
      <c r="E123" s="179"/>
      <c r="F123" s="182"/>
      <c r="G123" s="182"/>
      <c r="H123" s="182"/>
      <c r="I123" s="182"/>
      <c r="J123" s="182"/>
      <c r="K123" s="182"/>
      <c r="L123" s="182"/>
      <c r="M123" s="182"/>
      <c r="N123" s="180">
        <f t="shared" si="12"/>
        <v>200</v>
      </c>
      <c r="O123" s="180">
        <f>'Non CARES Original Budget'!P123</f>
        <v>2500</v>
      </c>
      <c r="P123" s="180">
        <f t="shared" si="14"/>
        <v>2300</v>
      </c>
    </row>
    <row r="124" spans="1:16" s="143" customFormat="1" ht="15.75" x14ac:dyDescent="0.25">
      <c r="A124" s="178" t="str">
        <f>'Non CARES Original Budget'!A124</f>
        <v>Pest Control</v>
      </c>
      <c r="B124" s="293">
        <v>50</v>
      </c>
      <c r="C124" s="179"/>
      <c r="D124" s="179"/>
      <c r="E124" s="179"/>
      <c r="F124" s="182"/>
      <c r="G124" s="182"/>
      <c r="H124" s="182"/>
      <c r="I124" s="182"/>
      <c r="J124" s="182"/>
      <c r="K124" s="182"/>
      <c r="L124" s="182"/>
      <c r="M124" s="182"/>
      <c r="N124" s="180">
        <f t="shared" si="12"/>
        <v>50</v>
      </c>
      <c r="O124" s="180">
        <f>'Non CARES Original Budget'!P124</f>
        <v>1000</v>
      </c>
      <c r="P124" s="180">
        <f t="shared" si="14"/>
        <v>950</v>
      </c>
    </row>
    <row r="125" spans="1:16" s="143" customFormat="1" ht="15.75" hidden="1" x14ac:dyDescent="0.25">
      <c r="A125" s="178" t="str">
        <f>'Non CARES Original Budget'!A125</f>
        <v>Groundskeeping</v>
      </c>
      <c r="B125" s="293"/>
      <c r="C125" s="179"/>
      <c r="D125" s="179"/>
      <c r="E125" s="179"/>
      <c r="F125" s="182"/>
      <c r="G125" s="182"/>
      <c r="H125" s="182"/>
      <c r="I125" s="182"/>
      <c r="J125" s="182"/>
      <c r="K125" s="182"/>
      <c r="L125" s="182"/>
      <c r="M125" s="182"/>
      <c r="N125" s="180">
        <f t="shared" si="12"/>
        <v>0</v>
      </c>
      <c r="O125" s="180">
        <f>'Non CARES Original Budget'!P125</f>
        <v>0</v>
      </c>
      <c r="P125" s="180">
        <f t="shared" si="14"/>
        <v>0</v>
      </c>
    </row>
    <row r="126" spans="1:16" s="143" customFormat="1" ht="15.75" hidden="1" x14ac:dyDescent="0.25">
      <c r="A126" s="178" t="str">
        <f>'Non CARES Original Budget'!A126</f>
        <v>Space/Rent</v>
      </c>
      <c r="B126" s="293"/>
      <c r="C126" s="179"/>
      <c r="D126" s="179"/>
      <c r="E126" s="179"/>
      <c r="F126" s="182"/>
      <c r="G126" s="182"/>
      <c r="H126" s="182"/>
      <c r="I126" s="182"/>
      <c r="J126" s="182"/>
      <c r="K126" s="182"/>
      <c r="L126" s="182"/>
      <c r="M126" s="182"/>
      <c r="N126" s="180">
        <f t="shared" si="12"/>
        <v>0</v>
      </c>
      <c r="O126" s="180">
        <f>'Non CARES Original Budget'!P126</f>
        <v>0</v>
      </c>
      <c r="P126" s="180">
        <f t="shared" si="14"/>
        <v>0</v>
      </c>
    </row>
    <row r="127" spans="1:16" s="143" customFormat="1" ht="15.75" hidden="1" x14ac:dyDescent="0.25">
      <c r="A127" s="178" t="str">
        <f>'Non CARES Original Budget'!A127</f>
        <v>Security System</v>
      </c>
      <c r="B127" s="293"/>
      <c r="C127" s="179"/>
      <c r="D127" s="179"/>
      <c r="E127" s="179"/>
      <c r="F127" s="182"/>
      <c r="G127" s="182"/>
      <c r="H127" s="182"/>
      <c r="I127" s="182"/>
      <c r="J127" s="182"/>
      <c r="K127" s="182"/>
      <c r="L127" s="182"/>
      <c r="M127" s="182"/>
      <c r="N127" s="180">
        <f t="shared" si="12"/>
        <v>0</v>
      </c>
      <c r="O127" s="180">
        <f>'Non CARES Original Budget'!P127</f>
        <v>0</v>
      </c>
      <c r="P127" s="180">
        <f t="shared" si="14"/>
        <v>0</v>
      </c>
    </row>
    <row r="128" spans="1:16" s="143" customFormat="1" ht="15.75" hidden="1" x14ac:dyDescent="0.25">
      <c r="A128" s="178" t="str">
        <f>'Non CARES Original Budget'!A128</f>
        <v xml:space="preserve">Storage Rental </v>
      </c>
      <c r="B128" s="293"/>
      <c r="C128" s="179"/>
      <c r="D128" s="179"/>
      <c r="E128" s="179"/>
      <c r="F128" s="182"/>
      <c r="G128" s="182"/>
      <c r="H128" s="182"/>
      <c r="I128" s="182"/>
      <c r="J128" s="182"/>
      <c r="K128" s="182"/>
      <c r="L128" s="182"/>
      <c r="M128" s="182"/>
      <c r="N128" s="180">
        <f t="shared" si="12"/>
        <v>0</v>
      </c>
      <c r="O128" s="180">
        <f>'Non CARES Original Budget'!P128</f>
        <v>0</v>
      </c>
      <c r="P128" s="180">
        <f t="shared" si="14"/>
        <v>0</v>
      </c>
    </row>
    <row r="129" spans="1:16" s="143" customFormat="1" ht="15.75" x14ac:dyDescent="0.25">
      <c r="A129" s="178" t="str">
        <f>'Non CARES Original Budget'!A129</f>
        <v>Telephone/Internet</v>
      </c>
      <c r="B129" s="293">
        <v>80</v>
      </c>
      <c r="C129" s="179"/>
      <c r="D129" s="179"/>
      <c r="E129" s="179"/>
      <c r="F129" s="182"/>
      <c r="G129" s="182"/>
      <c r="H129" s="182"/>
      <c r="I129" s="182"/>
      <c r="J129" s="182"/>
      <c r="K129" s="182"/>
      <c r="L129" s="182"/>
      <c r="M129" s="182"/>
      <c r="N129" s="180">
        <f t="shared" si="12"/>
        <v>80</v>
      </c>
      <c r="O129" s="180">
        <f>'Non CARES Original Budget'!P129</f>
        <v>9000</v>
      </c>
      <c r="P129" s="180">
        <f t="shared" si="14"/>
        <v>8920</v>
      </c>
    </row>
    <row r="130" spans="1:16" s="143" customFormat="1" ht="15.75" hidden="1" x14ac:dyDescent="0.25">
      <c r="A130" s="178" t="str">
        <f>'Non CARES Original Budget'!A130</f>
        <v>Cellphone/Data Communication</v>
      </c>
      <c r="B130" s="293"/>
      <c r="C130" s="179"/>
      <c r="D130" s="179"/>
      <c r="E130" s="179"/>
      <c r="F130" s="182"/>
      <c r="G130" s="182"/>
      <c r="H130" s="182"/>
      <c r="I130" s="182"/>
      <c r="J130" s="182"/>
      <c r="K130" s="182"/>
      <c r="L130" s="182"/>
      <c r="M130" s="182"/>
      <c r="N130" s="180">
        <f t="shared" si="12"/>
        <v>0</v>
      </c>
      <c r="O130" s="180">
        <f>'Non CARES Original Budget'!P130</f>
        <v>0</v>
      </c>
      <c r="P130" s="180">
        <f t="shared" si="14"/>
        <v>0</v>
      </c>
    </row>
    <row r="131" spans="1:16" s="143" customFormat="1" ht="15.75" x14ac:dyDescent="0.25">
      <c r="A131" s="178" t="str">
        <f>'Non CARES Original Budget'!A131</f>
        <v>Utilities</v>
      </c>
      <c r="B131" s="293">
        <v>220</v>
      </c>
      <c r="C131" s="179"/>
      <c r="D131" s="179"/>
      <c r="E131" s="179"/>
      <c r="F131" s="182"/>
      <c r="G131" s="182"/>
      <c r="H131" s="182"/>
      <c r="I131" s="182"/>
      <c r="J131" s="182"/>
      <c r="K131" s="182"/>
      <c r="L131" s="182"/>
      <c r="M131" s="182"/>
      <c r="N131" s="180">
        <f t="shared" si="12"/>
        <v>220</v>
      </c>
      <c r="O131" s="180">
        <f>'Non CARES Original Budget'!P131</f>
        <v>6000</v>
      </c>
      <c r="P131" s="180">
        <f t="shared" si="14"/>
        <v>5780</v>
      </c>
    </row>
    <row r="132" spans="1:16" s="143" customFormat="1" ht="15.75" hidden="1" x14ac:dyDescent="0.25">
      <c r="A132" s="178" t="str">
        <f>'Non CARES Original Budget'!A132</f>
        <v>Equipment Lease</v>
      </c>
      <c r="B132" s="293"/>
      <c r="C132" s="179"/>
      <c r="D132" s="179"/>
      <c r="E132" s="179"/>
      <c r="F132" s="182"/>
      <c r="G132" s="182"/>
      <c r="H132" s="182"/>
      <c r="I132" s="182"/>
      <c r="J132" s="182"/>
      <c r="K132" s="182"/>
      <c r="L132" s="182"/>
      <c r="M132" s="182"/>
      <c r="N132" s="180">
        <f t="shared" si="12"/>
        <v>0</v>
      </c>
      <c r="O132" s="180">
        <f>'Non CARES Original Budget'!P132</f>
        <v>0</v>
      </c>
      <c r="P132" s="180">
        <f t="shared" si="14"/>
        <v>0</v>
      </c>
    </row>
    <row r="133" spans="1:16" s="143" customFormat="1" ht="15.75" x14ac:dyDescent="0.25">
      <c r="A133" s="178" t="str">
        <f>'Non CARES Original Budget'!A133</f>
        <v>Supplies</v>
      </c>
      <c r="B133" s="293">
        <v>170</v>
      </c>
      <c r="C133" s="137"/>
      <c r="D133" s="137"/>
      <c r="E133" s="137"/>
      <c r="F133" s="183"/>
      <c r="G133" s="183"/>
      <c r="H133" s="183"/>
      <c r="I133" s="183"/>
      <c r="J133" s="183"/>
      <c r="K133" s="183"/>
      <c r="L133" s="183"/>
      <c r="M133" s="183"/>
      <c r="N133" s="180">
        <f t="shared" si="12"/>
        <v>170</v>
      </c>
      <c r="O133" s="180">
        <f>'Non CARES Original Budget'!P133</f>
        <v>2000</v>
      </c>
      <c r="P133" s="180">
        <f t="shared" si="14"/>
        <v>1830</v>
      </c>
    </row>
    <row r="134" spans="1:16" s="143" customFormat="1" ht="15.75" hidden="1" x14ac:dyDescent="0.25">
      <c r="A134" s="178" t="str">
        <f>'Non CARES Original Budget'!A134</f>
        <v>Office Equipment</v>
      </c>
      <c r="B134" s="293"/>
      <c r="C134" s="137"/>
      <c r="D134" s="137"/>
      <c r="E134" s="137"/>
      <c r="F134" s="183"/>
      <c r="G134" s="183"/>
      <c r="H134" s="183"/>
      <c r="I134" s="183"/>
      <c r="J134" s="183"/>
      <c r="K134" s="183"/>
      <c r="L134" s="183"/>
      <c r="M134" s="183"/>
      <c r="N134" s="180">
        <f t="shared" si="12"/>
        <v>0</v>
      </c>
      <c r="O134" s="180">
        <f>'Non CARES Original Budget'!P134</f>
        <v>0</v>
      </c>
      <c r="P134" s="180">
        <f t="shared" si="14"/>
        <v>0</v>
      </c>
    </row>
    <row r="135" spans="1:16" s="143" customFormat="1" ht="15.75" x14ac:dyDescent="0.25">
      <c r="A135" s="178" t="str">
        <f>'Non CARES Original Budget'!A135</f>
        <v>Postage/P.O. Box</v>
      </c>
      <c r="B135" s="293">
        <v>10</v>
      </c>
      <c r="C135" s="137"/>
      <c r="D135" s="137"/>
      <c r="E135" s="137"/>
      <c r="F135" s="183"/>
      <c r="G135" s="183"/>
      <c r="H135" s="183"/>
      <c r="I135" s="183"/>
      <c r="J135" s="183"/>
      <c r="K135" s="183"/>
      <c r="L135" s="183"/>
      <c r="M135" s="183"/>
      <c r="N135" s="180">
        <f t="shared" si="12"/>
        <v>10</v>
      </c>
      <c r="O135" s="180">
        <f>'Non CARES Original Budget'!P135</f>
        <v>150</v>
      </c>
      <c r="P135" s="180">
        <f t="shared" si="14"/>
        <v>140</v>
      </c>
    </row>
    <row r="136" spans="1:16" s="143" customFormat="1" ht="15.75" x14ac:dyDescent="0.25">
      <c r="A136" s="178" t="str">
        <f>'Non CARES Original Budget'!A136</f>
        <v>Advertising/Marketing</v>
      </c>
      <c r="B136" s="293">
        <v>20</v>
      </c>
      <c r="C136" s="137"/>
      <c r="D136" s="137"/>
      <c r="E136" s="137"/>
      <c r="F136" s="183"/>
      <c r="G136" s="183"/>
      <c r="H136" s="183"/>
      <c r="I136" s="183"/>
      <c r="J136" s="183"/>
      <c r="K136" s="183"/>
      <c r="L136" s="183"/>
      <c r="M136" s="183"/>
      <c r="N136" s="180">
        <f t="shared" si="12"/>
        <v>20</v>
      </c>
      <c r="O136" s="180">
        <f>'Non CARES Original Budget'!P136</f>
        <v>3000</v>
      </c>
      <c r="P136" s="180">
        <f t="shared" si="14"/>
        <v>2980</v>
      </c>
    </row>
    <row r="137" spans="1:16" s="143" customFormat="1" ht="15.75" x14ac:dyDescent="0.25">
      <c r="A137" s="178" t="str">
        <f>'Non CARES Original Budget'!A137</f>
        <v>Professional Services</v>
      </c>
      <c r="B137" s="293">
        <v>0</v>
      </c>
      <c r="C137" s="137"/>
      <c r="D137" s="137"/>
      <c r="E137" s="137"/>
      <c r="F137" s="183"/>
      <c r="G137" s="183"/>
      <c r="H137" s="183"/>
      <c r="I137" s="183"/>
      <c r="J137" s="183"/>
      <c r="K137" s="183"/>
      <c r="L137" s="183"/>
      <c r="M137" s="183"/>
      <c r="N137" s="180">
        <f t="shared" si="12"/>
        <v>0</v>
      </c>
      <c r="O137" s="180">
        <f>'Non CARES Original Budget'!P137</f>
        <v>5000</v>
      </c>
      <c r="P137" s="180">
        <f t="shared" si="14"/>
        <v>5000</v>
      </c>
    </row>
    <row r="138" spans="1:16" s="143" customFormat="1" ht="15.75" hidden="1" x14ac:dyDescent="0.25">
      <c r="A138" s="178" t="str">
        <f>'Non CARES Original Budget'!A138</f>
        <v>Dues/Membership/Registration Fees</v>
      </c>
      <c r="B138" s="293"/>
      <c r="C138" s="137"/>
      <c r="D138" s="137"/>
      <c r="E138" s="137"/>
      <c r="F138" s="183"/>
      <c r="G138" s="183"/>
      <c r="H138" s="183"/>
      <c r="I138" s="183"/>
      <c r="J138" s="183"/>
      <c r="K138" s="183"/>
      <c r="L138" s="183"/>
      <c r="M138" s="183"/>
      <c r="N138" s="180">
        <f t="shared" ref="N138:N146" si="15">SUM(B138:M138)</f>
        <v>0</v>
      </c>
      <c r="O138" s="181">
        <f>'Non CARES Original Budget'!P138</f>
        <v>0</v>
      </c>
      <c r="P138" s="180">
        <f t="shared" si="14"/>
        <v>0</v>
      </c>
    </row>
    <row r="139" spans="1:16" s="143" customFormat="1" ht="15.75" hidden="1" x14ac:dyDescent="0.25">
      <c r="A139" s="178" t="str">
        <f>'Non CARES Original Budget'!A139</f>
        <v>Fees (Non-Penalty)</v>
      </c>
      <c r="B139" s="293"/>
      <c r="C139" s="137"/>
      <c r="D139" s="137"/>
      <c r="E139" s="137"/>
      <c r="F139" s="183"/>
      <c r="G139" s="183"/>
      <c r="H139" s="183"/>
      <c r="I139" s="183"/>
      <c r="J139" s="183"/>
      <c r="K139" s="183"/>
      <c r="L139" s="183"/>
      <c r="M139" s="183"/>
      <c r="N139" s="180">
        <f t="shared" si="15"/>
        <v>0</v>
      </c>
      <c r="O139" s="181">
        <f>'Non CARES Original Budget'!P139</f>
        <v>0</v>
      </c>
      <c r="P139" s="180">
        <f t="shared" si="14"/>
        <v>0</v>
      </c>
    </row>
    <row r="140" spans="1:16" s="143" customFormat="1" ht="15.75" hidden="1" x14ac:dyDescent="0.25">
      <c r="A140" s="178" t="str">
        <f>'Non CARES Original Budget'!A140</f>
        <v>Software</v>
      </c>
      <c r="B140" s="293"/>
      <c r="C140" s="137"/>
      <c r="D140" s="137"/>
      <c r="E140" s="137"/>
      <c r="F140" s="183"/>
      <c r="G140" s="183"/>
      <c r="H140" s="183"/>
      <c r="I140" s="183"/>
      <c r="J140" s="183"/>
      <c r="K140" s="183"/>
      <c r="L140" s="183"/>
      <c r="M140" s="183"/>
      <c r="N140" s="180">
        <f t="shared" si="15"/>
        <v>0</v>
      </c>
      <c r="O140" s="181">
        <f>'Non CARES Original Budget'!P140</f>
        <v>0</v>
      </c>
      <c r="P140" s="180">
        <f t="shared" si="14"/>
        <v>0</v>
      </c>
    </row>
    <row r="141" spans="1:16" s="143" customFormat="1" ht="15.75" hidden="1" x14ac:dyDescent="0.25">
      <c r="A141" s="178" t="str">
        <f>'Non CARES Original Budget'!A141</f>
        <v>Information Systems / Repairs</v>
      </c>
      <c r="B141" s="293"/>
      <c r="C141" s="137"/>
      <c r="D141" s="137"/>
      <c r="E141" s="137"/>
      <c r="F141" s="183"/>
      <c r="G141" s="183"/>
      <c r="H141" s="183"/>
      <c r="I141" s="183"/>
      <c r="J141" s="183"/>
      <c r="K141" s="183"/>
      <c r="L141" s="183"/>
      <c r="M141" s="183"/>
      <c r="N141" s="180">
        <f t="shared" si="15"/>
        <v>0</v>
      </c>
      <c r="O141" s="181">
        <f>'Non CARES Original Budget'!P141</f>
        <v>0</v>
      </c>
      <c r="P141" s="180">
        <f t="shared" si="14"/>
        <v>0</v>
      </c>
    </row>
    <row r="142" spans="1:16" s="143" customFormat="1" ht="15.75" hidden="1" x14ac:dyDescent="0.25">
      <c r="A142" s="178" t="str">
        <f>'Non CARES Original Budget'!A142</f>
        <v>Cyber Liability Insurance</v>
      </c>
      <c r="B142" s="293"/>
      <c r="C142" s="137"/>
      <c r="D142" s="137"/>
      <c r="E142" s="137"/>
      <c r="F142" s="183"/>
      <c r="G142" s="183"/>
      <c r="H142" s="183"/>
      <c r="I142" s="183"/>
      <c r="J142" s="183"/>
      <c r="K142" s="183"/>
      <c r="L142" s="183"/>
      <c r="M142" s="183"/>
      <c r="N142" s="180">
        <f t="shared" si="15"/>
        <v>0</v>
      </c>
      <c r="O142" s="181">
        <f>'Non CARES Original Budget'!P142</f>
        <v>0</v>
      </c>
      <c r="P142" s="180">
        <f t="shared" si="14"/>
        <v>0</v>
      </c>
    </row>
    <row r="143" spans="1:16" s="143" customFormat="1" ht="15.75" hidden="1" x14ac:dyDescent="0.25">
      <c r="A143" s="178" t="str">
        <f>'Non CARES Original Budget'!A143</f>
        <v xml:space="preserve">Indirect Costs </v>
      </c>
      <c r="B143" s="293"/>
      <c r="C143" s="137"/>
      <c r="D143" s="137"/>
      <c r="E143" s="137"/>
      <c r="F143" s="183"/>
      <c r="G143" s="183"/>
      <c r="H143" s="183"/>
      <c r="I143" s="183"/>
      <c r="J143" s="183"/>
      <c r="K143" s="183"/>
      <c r="L143" s="183"/>
      <c r="M143" s="183"/>
      <c r="N143" s="180">
        <f t="shared" si="15"/>
        <v>0</v>
      </c>
      <c r="O143" s="181">
        <f>'Non CARES Original Budget'!P143</f>
        <v>0</v>
      </c>
      <c r="P143" s="180">
        <f t="shared" si="14"/>
        <v>0</v>
      </c>
    </row>
    <row r="144" spans="1:16" s="143" customFormat="1" ht="15.75" hidden="1" x14ac:dyDescent="0.25">
      <c r="A144" s="344">
        <f>'Non CARES Original Budget'!A144</f>
        <v>0</v>
      </c>
      <c r="B144" s="293"/>
      <c r="C144" s="137"/>
      <c r="D144" s="137"/>
      <c r="E144" s="137"/>
      <c r="F144" s="183"/>
      <c r="G144" s="183"/>
      <c r="H144" s="183"/>
      <c r="I144" s="183"/>
      <c r="J144" s="183"/>
      <c r="K144" s="183"/>
      <c r="L144" s="183"/>
      <c r="M144" s="183"/>
      <c r="N144" s="180">
        <f t="shared" si="15"/>
        <v>0</v>
      </c>
      <c r="O144" s="181">
        <f>'Non CARES Original Budget'!P144</f>
        <v>0</v>
      </c>
      <c r="P144" s="180">
        <f t="shared" si="14"/>
        <v>0</v>
      </c>
    </row>
    <row r="145" spans="1:20" s="143" customFormat="1" ht="15.75" hidden="1" x14ac:dyDescent="0.25">
      <c r="A145" s="344">
        <f>'Non CARES Original Budget'!A145</f>
        <v>0</v>
      </c>
      <c r="B145" s="293"/>
      <c r="C145" s="137"/>
      <c r="D145" s="137"/>
      <c r="E145" s="137"/>
      <c r="F145" s="183"/>
      <c r="G145" s="183"/>
      <c r="H145" s="183"/>
      <c r="I145" s="183"/>
      <c r="J145" s="183"/>
      <c r="K145" s="183"/>
      <c r="L145" s="183"/>
      <c r="M145" s="183"/>
      <c r="N145" s="180">
        <f t="shared" si="15"/>
        <v>0</v>
      </c>
      <c r="O145" s="181">
        <f>'Non CARES Original Budget'!P145</f>
        <v>0</v>
      </c>
      <c r="P145" s="180">
        <f t="shared" si="14"/>
        <v>0</v>
      </c>
    </row>
    <row r="146" spans="1:20" s="143" customFormat="1" ht="15.75" hidden="1" x14ac:dyDescent="0.25">
      <c r="A146" s="344">
        <f>'Non CARES Original Budget'!A146</f>
        <v>0</v>
      </c>
      <c r="B146" s="293"/>
      <c r="C146" s="137"/>
      <c r="D146" s="137"/>
      <c r="E146" s="137"/>
      <c r="F146" s="183"/>
      <c r="G146" s="183"/>
      <c r="H146" s="183"/>
      <c r="I146" s="183"/>
      <c r="J146" s="183"/>
      <c r="K146" s="183"/>
      <c r="L146" s="183"/>
      <c r="M146" s="183"/>
      <c r="N146" s="180">
        <f t="shared" si="15"/>
        <v>0</v>
      </c>
      <c r="O146" s="181">
        <f>'Non CARES Original Budget'!P146</f>
        <v>0</v>
      </c>
      <c r="P146" s="180">
        <f t="shared" si="14"/>
        <v>0</v>
      </c>
    </row>
    <row r="147" spans="1:20" ht="15.75" x14ac:dyDescent="0.25">
      <c r="A147" s="184" t="s">
        <v>29</v>
      </c>
      <c r="B147" s="336">
        <f>SUBTOTAL(109,B94:B146)</f>
        <v>10810</v>
      </c>
      <c r="C147" s="336">
        <f t="shared" ref="C147:L147" si="16">SUBTOTAL(109,C94:C146)</f>
        <v>0</v>
      </c>
      <c r="D147" s="336">
        <f t="shared" si="16"/>
        <v>0</v>
      </c>
      <c r="E147" s="336">
        <f t="shared" si="16"/>
        <v>0</v>
      </c>
      <c r="F147" s="336">
        <f t="shared" si="16"/>
        <v>0</v>
      </c>
      <c r="G147" s="336">
        <f t="shared" si="16"/>
        <v>0</v>
      </c>
      <c r="H147" s="336">
        <f t="shared" si="16"/>
        <v>0</v>
      </c>
      <c r="I147" s="336">
        <f t="shared" si="16"/>
        <v>0</v>
      </c>
      <c r="J147" s="336">
        <f t="shared" si="16"/>
        <v>0</v>
      </c>
      <c r="K147" s="336">
        <f>SUBTOTAL(109,K94:K146)</f>
        <v>0</v>
      </c>
      <c r="L147" s="336">
        <f t="shared" si="16"/>
        <v>0</v>
      </c>
      <c r="M147" s="336">
        <f>SUBTOTAL(109,M94:M146)</f>
        <v>0</v>
      </c>
      <c r="N147" s="336">
        <f>SUBTOTAL(109,N94:N146)</f>
        <v>10810</v>
      </c>
      <c r="O147" s="336">
        <f>SUBTOTAL(109,O94:O146)</f>
        <v>148632</v>
      </c>
      <c r="P147" s="336">
        <f>SUBTOTAL(109,P94:P146)</f>
        <v>137822</v>
      </c>
      <c r="T147" s="257"/>
    </row>
    <row r="148" spans="1:20" ht="15.75" x14ac:dyDescent="0.25">
      <c r="A148" s="149"/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85"/>
      <c r="O148" s="136"/>
    </row>
    <row r="149" spans="1:20" s="143" customFormat="1" ht="15.75" x14ac:dyDescent="0.25">
      <c r="A149" s="186" t="s">
        <v>111</v>
      </c>
      <c r="B149" s="187">
        <f>B147*'Non CARES Original Budget'!$C$91</f>
        <v>2161.9999999999995</v>
      </c>
      <c r="C149" s="187">
        <f>C147*'Non CARES Original Budget'!$C$91</f>
        <v>0</v>
      </c>
      <c r="D149" s="187">
        <f>D147*'Non CARES Original Budget'!$C$91</f>
        <v>0</v>
      </c>
      <c r="E149" s="187">
        <f>E147*'Non CARES Original Budget'!$C$91</f>
        <v>0</v>
      </c>
      <c r="F149" s="187">
        <f>F147*'Non CARES Original Budget'!$C$91</f>
        <v>0</v>
      </c>
      <c r="G149" s="187">
        <f>G147*'Non CARES Original Budget'!$C$91</f>
        <v>0</v>
      </c>
      <c r="H149" s="187">
        <f>H147*'Non CARES Original Budget'!$C$91</f>
        <v>0</v>
      </c>
      <c r="I149" s="187">
        <f>I147*'Non CARES Original Budget'!$C$91</f>
        <v>0</v>
      </c>
      <c r="J149" s="187">
        <f>J147*'Non CARES Original Budget'!$C$91</f>
        <v>0</v>
      </c>
      <c r="K149" s="187">
        <f>K147*'Non CARES Original Budget'!$C$91</f>
        <v>0</v>
      </c>
      <c r="L149" s="187">
        <f>L147*'Non CARES Original Budget'!$C$91</f>
        <v>0</v>
      </c>
      <c r="M149" s="187">
        <f>M147*'Non CARES Original Budget'!$C$91</f>
        <v>0</v>
      </c>
      <c r="N149" s="187">
        <f>SUM(B149:M149)</f>
        <v>2161.9999999999995</v>
      </c>
      <c r="O149" s="152"/>
    </row>
    <row r="150" spans="1:20" ht="15.75" hidden="1" x14ac:dyDescent="0.25">
      <c r="A150" s="188" t="s">
        <v>69</v>
      </c>
      <c r="B150" s="189">
        <f t="shared" ref="B150:M150" si="17">IF(B326&gt;B149,B149,B326)</f>
        <v>0</v>
      </c>
      <c r="C150" s="189">
        <f t="shared" si="17"/>
        <v>0</v>
      </c>
      <c r="D150" s="189">
        <f t="shared" si="17"/>
        <v>0</v>
      </c>
      <c r="E150" s="189">
        <f t="shared" si="17"/>
        <v>0</v>
      </c>
      <c r="F150" s="189">
        <f t="shared" si="17"/>
        <v>0</v>
      </c>
      <c r="G150" s="189">
        <f t="shared" si="17"/>
        <v>0</v>
      </c>
      <c r="H150" s="189">
        <f t="shared" si="17"/>
        <v>0</v>
      </c>
      <c r="I150" s="189">
        <f t="shared" si="17"/>
        <v>0</v>
      </c>
      <c r="J150" s="189">
        <f t="shared" si="17"/>
        <v>0</v>
      </c>
      <c r="K150" s="189">
        <f t="shared" si="17"/>
        <v>0</v>
      </c>
      <c r="L150" s="189">
        <f t="shared" si="17"/>
        <v>0</v>
      </c>
      <c r="M150" s="189">
        <f t="shared" si="17"/>
        <v>0</v>
      </c>
      <c r="N150" s="189">
        <f>SUM(B150:M150)</f>
        <v>0</v>
      </c>
      <c r="O150" s="152"/>
    </row>
    <row r="151" spans="1:20" ht="15.75" hidden="1" x14ac:dyDescent="0.25">
      <c r="A151" s="190" t="s">
        <v>64</v>
      </c>
      <c r="B151" s="191">
        <f>B149-B150</f>
        <v>2161.9999999999995</v>
      </c>
      <c r="C151" s="191">
        <f t="shared" ref="C151:M151" si="18">C149-C150</f>
        <v>0</v>
      </c>
      <c r="D151" s="191">
        <f t="shared" si="18"/>
        <v>0</v>
      </c>
      <c r="E151" s="191">
        <f t="shared" si="18"/>
        <v>0</v>
      </c>
      <c r="F151" s="191">
        <f t="shared" si="18"/>
        <v>0</v>
      </c>
      <c r="G151" s="191">
        <f t="shared" si="18"/>
        <v>0</v>
      </c>
      <c r="H151" s="191">
        <f t="shared" si="18"/>
        <v>0</v>
      </c>
      <c r="I151" s="191">
        <f t="shared" si="18"/>
        <v>0</v>
      </c>
      <c r="J151" s="191">
        <f t="shared" si="18"/>
        <v>0</v>
      </c>
      <c r="K151" s="191">
        <f t="shared" si="18"/>
        <v>0</v>
      </c>
      <c r="L151" s="191">
        <f t="shared" si="18"/>
        <v>0</v>
      </c>
      <c r="M151" s="191">
        <f t="shared" si="18"/>
        <v>0</v>
      </c>
      <c r="N151" s="191">
        <f>SUM(B151:M151)</f>
        <v>2161.9999999999995</v>
      </c>
      <c r="O151" s="152"/>
    </row>
    <row r="152" spans="1:20" s="143" customFormat="1" ht="15.75" x14ac:dyDescent="0.25">
      <c r="A152" s="157"/>
      <c r="B152" s="158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92"/>
      <c r="O152" s="152"/>
    </row>
    <row r="153" spans="1:20" s="143" customFormat="1" ht="16.5" thickBot="1" x14ac:dyDescent="0.3">
      <c r="A153" s="193" t="s">
        <v>67</v>
      </c>
      <c r="B153" s="194">
        <f>B147-B151</f>
        <v>8648</v>
      </c>
      <c r="C153" s="194">
        <f t="shared" ref="C153:M153" si="19">C147-C151</f>
        <v>0</v>
      </c>
      <c r="D153" s="194">
        <f t="shared" si="19"/>
        <v>0</v>
      </c>
      <c r="E153" s="194">
        <f t="shared" si="19"/>
        <v>0</v>
      </c>
      <c r="F153" s="194">
        <f t="shared" si="19"/>
        <v>0</v>
      </c>
      <c r="G153" s="194">
        <f t="shared" si="19"/>
        <v>0</v>
      </c>
      <c r="H153" s="194">
        <f t="shared" si="19"/>
        <v>0</v>
      </c>
      <c r="I153" s="194">
        <f t="shared" si="19"/>
        <v>0</v>
      </c>
      <c r="J153" s="194">
        <f t="shared" si="19"/>
        <v>0</v>
      </c>
      <c r="K153" s="194">
        <f t="shared" si="19"/>
        <v>0</v>
      </c>
      <c r="L153" s="194">
        <f t="shared" si="19"/>
        <v>0</v>
      </c>
      <c r="M153" s="194">
        <f t="shared" si="19"/>
        <v>0</v>
      </c>
      <c r="N153" s="195">
        <f>SUM(B153:M153)</f>
        <v>8648</v>
      </c>
      <c r="O153" s="159" t="s">
        <v>86</v>
      </c>
      <c r="P153" s="160" t="s">
        <v>21</v>
      </c>
    </row>
    <row r="154" spans="1:20" ht="16.5" thickBot="1" x14ac:dyDescent="0.3">
      <c r="A154" s="196" t="s">
        <v>27</v>
      </c>
      <c r="B154" s="197">
        <f>ROUND(B153,0)</f>
        <v>8648</v>
      </c>
      <c r="C154" s="197">
        <f t="shared" ref="C154:M154" si="20">ROUND(C153,0)</f>
        <v>0</v>
      </c>
      <c r="D154" s="197">
        <f t="shared" si="20"/>
        <v>0</v>
      </c>
      <c r="E154" s="197">
        <f t="shared" si="20"/>
        <v>0</v>
      </c>
      <c r="F154" s="197">
        <f t="shared" si="20"/>
        <v>0</v>
      </c>
      <c r="G154" s="197">
        <f t="shared" si="20"/>
        <v>0</v>
      </c>
      <c r="H154" s="197">
        <f t="shared" si="20"/>
        <v>0</v>
      </c>
      <c r="I154" s="197">
        <f t="shared" si="20"/>
        <v>0</v>
      </c>
      <c r="J154" s="197">
        <f t="shared" si="20"/>
        <v>0</v>
      </c>
      <c r="K154" s="197">
        <f t="shared" si="20"/>
        <v>0</v>
      </c>
      <c r="L154" s="197">
        <f t="shared" si="20"/>
        <v>0</v>
      </c>
      <c r="M154" s="197">
        <f t="shared" si="20"/>
        <v>0</v>
      </c>
      <c r="N154" s="198">
        <f>SUM(B154:M154)</f>
        <v>8648</v>
      </c>
      <c r="O154" s="197">
        <f>A90</f>
        <v>118906</v>
      </c>
      <c r="P154" s="197">
        <f>O154-N154</f>
        <v>110258</v>
      </c>
      <c r="R154" s="136"/>
    </row>
    <row r="155" spans="1:20" ht="15.75" x14ac:dyDescent="0.25">
      <c r="A155" s="149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3"/>
      <c r="P155" s="143"/>
    </row>
    <row r="156" spans="1:20" ht="15.75" x14ac:dyDescent="0.25">
      <c r="A156" s="149"/>
      <c r="B156" s="172"/>
      <c r="C156" s="172"/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3"/>
      <c r="P156" s="143"/>
    </row>
    <row r="157" spans="1:20" ht="15.75" x14ac:dyDescent="0.25">
      <c r="A157" s="149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3"/>
      <c r="P157" s="143"/>
    </row>
    <row r="158" spans="1:20" ht="15.75" hidden="1" x14ac:dyDescent="0.25">
      <c r="A158" s="168" t="str">
        <f>'Non CARES Original Budget'!C5</f>
        <v>Lawrence County Commission RPT-040 FY 2023</v>
      </c>
      <c r="B158" s="322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136"/>
    </row>
    <row r="159" spans="1:20" ht="15.75" hidden="1" x14ac:dyDescent="0.25">
      <c r="A159" s="169" t="s">
        <v>0</v>
      </c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2"/>
    </row>
    <row r="160" spans="1:20" ht="15.75" hidden="1" x14ac:dyDescent="0.25">
      <c r="A160" s="169" t="s">
        <v>1</v>
      </c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4"/>
    </row>
    <row r="161" spans="1:16" ht="15.75" hidden="1" x14ac:dyDescent="0.25">
      <c r="A161" s="169" t="str">
        <f>'Non CARES Original Budget'!Q161</f>
        <v>RTAP</v>
      </c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</row>
    <row r="162" spans="1:16" ht="15.75" hidden="1" x14ac:dyDescent="0.25">
      <c r="A162" s="186" t="str">
        <f>'Non CARES Original Budget'!B161</f>
        <v>100075502</v>
      </c>
      <c r="B162" s="274"/>
      <c r="C162" s="274"/>
      <c r="D162" s="274"/>
      <c r="E162" s="274"/>
      <c r="F162" s="274"/>
      <c r="G162" s="274"/>
      <c r="H162" s="274"/>
      <c r="I162" s="274"/>
      <c r="J162" s="274"/>
      <c r="K162" s="274"/>
      <c r="L162" s="274"/>
      <c r="M162" s="274"/>
      <c r="N162" s="275" t="s">
        <v>3</v>
      </c>
    </row>
    <row r="163" spans="1:16" ht="15.75" hidden="1" x14ac:dyDescent="0.25">
      <c r="A163" s="272"/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  <c r="L163" s="274"/>
      <c r="M163" s="274"/>
      <c r="N163" s="275" t="s">
        <v>5</v>
      </c>
    </row>
    <row r="164" spans="1:16" ht="15.75" hidden="1" x14ac:dyDescent="0.25">
      <c r="A164" s="272"/>
      <c r="B164" s="276" t="s">
        <v>7</v>
      </c>
      <c r="C164" s="276" t="s">
        <v>8</v>
      </c>
      <c r="D164" s="276" t="s">
        <v>9</v>
      </c>
      <c r="E164" s="276" t="s">
        <v>10</v>
      </c>
      <c r="F164" s="276" t="s">
        <v>11</v>
      </c>
      <c r="G164" s="276" t="s">
        <v>12</v>
      </c>
      <c r="H164" s="276" t="s">
        <v>13</v>
      </c>
      <c r="I164" s="276" t="s">
        <v>14</v>
      </c>
      <c r="J164" s="276" t="s">
        <v>15</v>
      </c>
      <c r="K164" s="276" t="s">
        <v>16</v>
      </c>
      <c r="L164" s="276" t="s">
        <v>17</v>
      </c>
      <c r="M164" s="276" t="s">
        <v>18</v>
      </c>
      <c r="N164" s="275" t="s">
        <v>19</v>
      </c>
    </row>
    <row r="165" spans="1:16" ht="15.75" hidden="1" x14ac:dyDescent="0.25">
      <c r="A165" s="272" t="s">
        <v>85</v>
      </c>
      <c r="B165" s="297"/>
      <c r="C165" s="297"/>
      <c r="D165" s="297"/>
      <c r="E165" s="297"/>
      <c r="F165" s="297"/>
      <c r="G165" s="297"/>
      <c r="H165" s="297"/>
      <c r="I165" s="297"/>
      <c r="J165" s="297"/>
      <c r="K165" s="297"/>
      <c r="L165" s="297"/>
      <c r="M165" s="297"/>
      <c r="N165" s="284">
        <f>SUM(B165:M165)</f>
        <v>0</v>
      </c>
    </row>
    <row r="166" spans="1:16" ht="15.75" hidden="1" x14ac:dyDescent="0.25">
      <c r="A166" s="272" t="s">
        <v>114</v>
      </c>
      <c r="B166" s="297"/>
      <c r="C166" s="297"/>
      <c r="D166" s="297"/>
      <c r="E166" s="297"/>
      <c r="F166" s="297"/>
      <c r="G166" s="297"/>
      <c r="H166" s="297"/>
      <c r="I166" s="297"/>
      <c r="J166" s="297"/>
      <c r="K166" s="297"/>
      <c r="L166" s="297"/>
      <c r="M166" s="297"/>
      <c r="N166" s="284">
        <f>SUM(B166:M166)</f>
        <v>0</v>
      </c>
    </row>
    <row r="167" spans="1:16" ht="15.75" hidden="1" x14ac:dyDescent="0.25">
      <c r="A167" s="272" t="s">
        <v>115</v>
      </c>
      <c r="B167" s="297"/>
      <c r="C167" s="297"/>
      <c r="D167" s="297"/>
      <c r="E167" s="297"/>
      <c r="F167" s="297"/>
      <c r="G167" s="297"/>
      <c r="H167" s="297"/>
      <c r="I167" s="297"/>
      <c r="J167" s="297"/>
      <c r="K167" s="297"/>
      <c r="L167" s="297"/>
      <c r="M167" s="297"/>
      <c r="N167" s="284">
        <f>SUM(B167:M167)</f>
        <v>0</v>
      </c>
    </row>
    <row r="168" spans="1:16" ht="15.75" hidden="1" x14ac:dyDescent="0.25">
      <c r="A168" s="277" t="s">
        <v>116</v>
      </c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84">
        <f>SUM(B168:M168)</f>
        <v>0</v>
      </c>
    </row>
    <row r="169" spans="1:16" ht="16.5" hidden="1" thickBot="1" x14ac:dyDescent="0.3">
      <c r="A169" s="193" t="s">
        <v>67</v>
      </c>
      <c r="B169" s="338">
        <f>SUBTOTAL(109,B165:B168)</f>
        <v>0</v>
      </c>
      <c r="C169" s="338">
        <f>SUBTOTAL(109,C165:C168)</f>
        <v>0</v>
      </c>
      <c r="D169" s="338">
        <f t="shared" ref="D169:J169" si="21">SUBTOTAL(109,D165:D168)</f>
        <v>0</v>
      </c>
      <c r="E169" s="338">
        <f t="shared" si="21"/>
        <v>0</v>
      </c>
      <c r="F169" s="338">
        <f t="shared" si="21"/>
        <v>0</v>
      </c>
      <c r="G169" s="338">
        <f t="shared" si="21"/>
        <v>0</v>
      </c>
      <c r="H169" s="338">
        <f t="shared" si="21"/>
        <v>0</v>
      </c>
      <c r="I169" s="338">
        <f t="shared" si="21"/>
        <v>0</v>
      </c>
      <c r="J169" s="338">
        <f t="shared" si="21"/>
        <v>0</v>
      </c>
      <c r="K169" s="338">
        <f>SUBTOTAL(109,K165:K168)</f>
        <v>0</v>
      </c>
      <c r="L169" s="338">
        <f>SUBTOTAL(109,L165:L168)</f>
        <v>0</v>
      </c>
      <c r="M169" s="338">
        <f>SUBTOTAL(109,M165:M168)</f>
        <v>0</v>
      </c>
      <c r="N169" s="285">
        <f>SUM(B169:M169)</f>
        <v>0</v>
      </c>
    </row>
    <row r="170" spans="1:16" ht="16.5" hidden="1" thickBot="1" x14ac:dyDescent="0.3">
      <c r="A170" s="196" t="s">
        <v>117</v>
      </c>
      <c r="B170" s="197">
        <f>ROUND(B169,0)</f>
        <v>0</v>
      </c>
      <c r="C170" s="197">
        <f>ROUND(C169,0)</f>
        <v>0</v>
      </c>
      <c r="D170" s="197">
        <f>ROUND(D169,0)</f>
        <v>0</v>
      </c>
      <c r="E170" s="197">
        <f>ROUND(E169,0)</f>
        <v>0</v>
      </c>
      <c r="F170" s="197">
        <f>ROUND(F169,0)</f>
        <v>0</v>
      </c>
      <c r="G170" s="197">
        <f t="shared" ref="G170:L170" si="22">ROUND(G169,0)</f>
        <v>0</v>
      </c>
      <c r="H170" s="197">
        <f t="shared" si="22"/>
        <v>0</v>
      </c>
      <c r="I170" s="197">
        <f t="shared" si="22"/>
        <v>0</v>
      </c>
      <c r="J170" s="197">
        <f t="shared" si="22"/>
        <v>0</v>
      </c>
      <c r="K170" s="197">
        <f t="shared" si="22"/>
        <v>0</v>
      </c>
      <c r="L170" s="197">
        <f t="shared" si="22"/>
        <v>0</v>
      </c>
      <c r="M170" s="197">
        <f>ROUND(M169,0)</f>
        <v>0</v>
      </c>
      <c r="N170" s="197">
        <f>ROUND(N169,0)</f>
        <v>0</v>
      </c>
    </row>
    <row r="171" spans="1:16" ht="15.75" x14ac:dyDescent="0.25">
      <c r="A171" s="157"/>
      <c r="B171" s="300"/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</row>
    <row r="172" spans="1:16" ht="15.75" x14ac:dyDescent="0.25">
      <c r="A172" s="157"/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</row>
    <row r="173" spans="1:16" ht="15.75" x14ac:dyDescent="0.25">
      <c r="A173" s="157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</row>
    <row r="174" spans="1:16" ht="15.75" x14ac:dyDescent="0.25">
      <c r="A174" s="168" t="str">
        <f>'Non CARES Original Budget'!C5</f>
        <v>Lawrence County Commission RPT-040 FY 2023</v>
      </c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3"/>
      <c r="P174" s="143"/>
    </row>
    <row r="175" spans="1:16" ht="15.75" x14ac:dyDescent="0.25">
      <c r="A175" s="199" t="str">
        <f>'Non CARES Original Budget'!A172</f>
        <v>Sup. Eq</v>
      </c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72"/>
      <c r="O175" s="136"/>
      <c r="P175" s="143"/>
    </row>
    <row r="176" spans="1:16" ht="15.75" x14ac:dyDescent="0.25">
      <c r="A176" s="169" t="s">
        <v>0</v>
      </c>
      <c r="B176" s="136"/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72"/>
      <c r="O176" s="136"/>
      <c r="P176" s="143"/>
    </row>
    <row r="177" spans="1:16" ht="15.75" x14ac:dyDescent="0.25">
      <c r="A177" s="169" t="s">
        <v>1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72"/>
      <c r="O177" s="136"/>
      <c r="P177" s="143"/>
    </row>
    <row r="178" spans="1:16" ht="15.75" x14ac:dyDescent="0.25">
      <c r="A178" s="169" t="s">
        <v>82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72"/>
      <c r="O178" s="136"/>
      <c r="P178" s="143"/>
    </row>
    <row r="179" spans="1:16" ht="15.75" x14ac:dyDescent="0.25">
      <c r="A179" s="287" t="str">
        <f>'Non CARES Original Budget'!B172</f>
        <v>100075503</v>
      </c>
      <c r="P179" s="143"/>
    </row>
    <row r="180" spans="1:16" ht="15.75" x14ac:dyDescent="0.25">
      <c r="A180" s="286">
        <f>'Non CARES Original Budget'!P172</f>
        <v>9000</v>
      </c>
      <c r="N180" s="269" t="s">
        <v>3</v>
      </c>
      <c r="O180" s="270"/>
      <c r="P180" s="143"/>
    </row>
    <row r="181" spans="1:16" ht="15.75" x14ac:dyDescent="0.25">
      <c r="A181" s="288" t="str">
        <f>'Non CARES Original Budget'!Q172</f>
        <v>Office Equipment</v>
      </c>
      <c r="N181" s="269" t="s">
        <v>5</v>
      </c>
      <c r="O181" s="270"/>
      <c r="P181" s="143"/>
    </row>
    <row r="182" spans="1:16" ht="15.75" x14ac:dyDescent="0.25">
      <c r="B182" s="135" t="s">
        <v>7</v>
      </c>
      <c r="C182" s="135" t="s">
        <v>8</v>
      </c>
      <c r="D182" s="135" t="s">
        <v>9</v>
      </c>
      <c r="E182" s="135" t="s">
        <v>10</v>
      </c>
      <c r="F182" s="135" t="s">
        <v>11</v>
      </c>
      <c r="G182" s="135" t="s">
        <v>12</v>
      </c>
      <c r="H182" s="135" t="s">
        <v>13</v>
      </c>
      <c r="I182" s="135" t="s">
        <v>14</v>
      </c>
      <c r="J182" s="135" t="s">
        <v>15</v>
      </c>
      <c r="K182" s="135" t="s">
        <v>16</v>
      </c>
      <c r="L182" s="135" t="s">
        <v>17</v>
      </c>
      <c r="M182" s="135" t="s">
        <v>18</v>
      </c>
      <c r="N182" s="269" t="s">
        <v>19</v>
      </c>
      <c r="O182" s="270"/>
      <c r="P182" s="143"/>
    </row>
    <row r="183" spans="1:16" ht="15.75" x14ac:dyDescent="0.25">
      <c r="A183" s="134" t="s">
        <v>35</v>
      </c>
      <c r="B183" s="293">
        <v>1700</v>
      </c>
      <c r="C183" s="293"/>
      <c r="D183" s="293"/>
      <c r="E183" s="293"/>
      <c r="F183" s="293"/>
      <c r="G183" s="293"/>
      <c r="H183" s="293"/>
      <c r="I183" s="293"/>
      <c r="J183" s="293"/>
      <c r="K183" s="293"/>
      <c r="L183" s="293"/>
      <c r="M183" s="293"/>
      <c r="N183" s="284">
        <f>SUM(B183:M183)</f>
        <v>1700</v>
      </c>
      <c r="O183" s="374"/>
      <c r="P183" s="143"/>
    </row>
    <row r="184" spans="1:16" ht="15.75" x14ac:dyDescent="0.25">
      <c r="A184" s="193" t="s">
        <v>36</v>
      </c>
      <c r="B184" s="283">
        <f>SUM(B183*0.2)</f>
        <v>340</v>
      </c>
      <c r="C184" s="283">
        <f t="shared" ref="C184:M184" si="23">SUM(C183*0.2)</f>
        <v>0</v>
      </c>
      <c r="D184" s="283">
        <f t="shared" si="23"/>
        <v>0</v>
      </c>
      <c r="E184" s="283">
        <f t="shared" si="23"/>
        <v>0</v>
      </c>
      <c r="F184" s="283">
        <f t="shared" si="23"/>
        <v>0</v>
      </c>
      <c r="G184" s="283">
        <f t="shared" si="23"/>
        <v>0</v>
      </c>
      <c r="H184" s="283">
        <f t="shared" si="23"/>
        <v>0</v>
      </c>
      <c r="I184" s="283">
        <f t="shared" si="23"/>
        <v>0</v>
      </c>
      <c r="J184" s="283">
        <f t="shared" si="23"/>
        <v>0</v>
      </c>
      <c r="K184" s="283">
        <f t="shared" si="23"/>
        <v>0</v>
      </c>
      <c r="L184" s="283">
        <f t="shared" si="23"/>
        <v>0</v>
      </c>
      <c r="M184" s="283">
        <f t="shared" si="23"/>
        <v>0</v>
      </c>
      <c r="N184" s="283">
        <f>SUM(B184:M184)</f>
        <v>340</v>
      </c>
      <c r="O184" s="192"/>
      <c r="P184" s="160" t="s">
        <v>34</v>
      </c>
    </row>
    <row r="185" spans="1:16" ht="16.5" thickBot="1" x14ac:dyDescent="0.3">
      <c r="A185" s="193" t="s">
        <v>67</v>
      </c>
      <c r="B185" s="283">
        <f>SUM(B183-B184)</f>
        <v>1360</v>
      </c>
      <c r="C185" s="283">
        <f>SUM(C183-C184)</f>
        <v>0</v>
      </c>
      <c r="D185" s="283">
        <f t="shared" ref="D185:M185" si="24">SUM(D183-D184)</f>
        <v>0</v>
      </c>
      <c r="E185" s="283">
        <f>SUM(E183-E184)</f>
        <v>0</v>
      </c>
      <c r="F185" s="283">
        <f t="shared" si="24"/>
        <v>0</v>
      </c>
      <c r="G185" s="283">
        <f>SUM(G183-G184)</f>
        <v>0</v>
      </c>
      <c r="H185" s="283">
        <f t="shared" si="24"/>
        <v>0</v>
      </c>
      <c r="I185" s="283">
        <f t="shared" si="24"/>
        <v>0</v>
      </c>
      <c r="J185" s="283">
        <f t="shared" si="24"/>
        <v>0</v>
      </c>
      <c r="K185" s="283">
        <f t="shared" si="24"/>
        <v>0</v>
      </c>
      <c r="L185" s="283">
        <f t="shared" si="24"/>
        <v>0</v>
      </c>
      <c r="M185" s="283">
        <f t="shared" si="24"/>
        <v>0</v>
      </c>
      <c r="N185" s="283">
        <f>SUM(B185:M185)</f>
        <v>1360</v>
      </c>
      <c r="O185" s="159" t="s">
        <v>86</v>
      </c>
      <c r="P185" s="160" t="s">
        <v>21</v>
      </c>
    </row>
    <row r="186" spans="1:16" ht="16.5" thickBot="1" x14ac:dyDescent="0.3">
      <c r="A186" s="196" t="s">
        <v>38</v>
      </c>
      <c r="B186" s="197">
        <f>ROUND(B185,0)</f>
        <v>1360</v>
      </c>
      <c r="C186" s="197">
        <f t="shared" ref="C186:L186" si="25">ROUND(C185,0)</f>
        <v>0</v>
      </c>
      <c r="D186" s="197">
        <f t="shared" si="25"/>
        <v>0</v>
      </c>
      <c r="E186" s="197">
        <f t="shared" si="25"/>
        <v>0</v>
      </c>
      <c r="F186" s="197">
        <f t="shared" si="25"/>
        <v>0</v>
      </c>
      <c r="G186" s="197">
        <f t="shared" si="25"/>
        <v>0</v>
      </c>
      <c r="H186" s="197">
        <f t="shared" si="25"/>
        <v>0</v>
      </c>
      <c r="I186" s="197">
        <f t="shared" si="25"/>
        <v>0</v>
      </c>
      <c r="J186" s="197">
        <f t="shared" si="25"/>
        <v>0</v>
      </c>
      <c r="K186" s="197">
        <f t="shared" si="25"/>
        <v>0</v>
      </c>
      <c r="L186" s="197">
        <f t="shared" si="25"/>
        <v>0</v>
      </c>
      <c r="M186" s="197">
        <f>ROUND(M185,0)</f>
        <v>0</v>
      </c>
      <c r="N186" s="197">
        <f>SUM(B186:M186)</f>
        <v>1360</v>
      </c>
      <c r="O186" s="197">
        <f>'Non CARES Original Budget'!P172*(1-'Non CARES Original Budget'!D172)</f>
        <v>7200</v>
      </c>
      <c r="P186" s="197">
        <f>O186-N186</f>
        <v>5840</v>
      </c>
    </row>
    <row r="187" spans="1:16" ht="15.75" x14ac:dyDescent="0.25">
      <c r="A187" s="149"/>
      <c r="B187" s="172"/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3"/>
      <c r="P187" s="143"/>
    </row>
    <row r="188" spans="1:16" ht="15.75" x14ac:dyDescent="0.25">
      <c r="A188" s="149"/>
      <c r="B188" s="172"/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3"/>
      <c r="P188" s="143"/>
    </row>
    <row r="189" spans="1:16" ht="15.75" x14ac:dyDescent="0.25">
      <c r="A189" s="149"/>
      <c r="B189" s="172"/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3"/>
      <c r="P189" s="143"/>
    </row>
    <row r="190" spans="1:16" ht="15.75" x14ac:dyDescent="0.25">
      <c r="A190" s="168" t="str">
        <f>'Non CARES Original Budget'!C5</f>
        <v>Lawrence County Commission RPT-040 FY 2023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3"/>
      <c r="P190" s="143"/>
    </row>
    <row r="191" spans="1:16" ht="15.75" x14ac:dyDescent="0.25">
      <c r="A191" s="199" t="str">
        <f>'Non CARES Original Budget'!A183</f>
        <v>Sup. Eq</v>
      </c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72"/>
      <c r="O191" s="136"/>
      <c r="P191" s="143"/>
    </row>
    <row r="192" spans="1:16" ht="15.75" x14ac:dyDescent="0.25">
      <c r="A192" s="169" t="s">
        <v>0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72"/>
      <c r="O192" s="136"/>
      <c r="P192" s="143"/>
    </row>
    <row r="193" spans="1:16" ht="15.75" x14ac:dyDescent="0.25">
      <c r="A193" s="169" t="s">
        <v>1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72"/>
      <c r="O193" s="136"/>
      <c r="P193" s="143"/>
    </row>
    <row r="194" spans="1:16" ht="15.75" x14ac:dyDescent="0.25">
      <c r="A194" s="169" t="s">
        <v>82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72"/>
      <c r="O194" s="136"/>
      <c r="P194" s="143"/>
    </row>
    <row r="195" spans="1:16" ht="15.75" x14ac:dyDescent="0.25">
      <c r="A195" s="287" t="str">
        <f>'Non CARES Original Budget'!B183</f>
        <v>100075504</v>
      </c>
      <c r="P195" s="143"/>
    </row>
    <row r="196" spans="1:16" ht="15.75" x14ac:dyDescent="0.25">
      <c r="A196" s="286">
        <f>'Non CARES Original Budget'!P183</f>
        <v>5000</v>
      </c>
      <c r="N196" s="269" t="s">
        <v>3</v>
      </c>
      <c r="O196" s="270"/>
      <c r="P196" s="143"/>
    </row>
    <row r="197" spans="1:16" ht="15.75" x14ac:dyDescent="0.25">
      <c r="A197" s="288" t="str">
        <f>'Non CARES Original Budget'!Q183</f>
        <v>Software</v>
      </c>
      <c r="N197" s="269" t="s">
        <v>5</v>
      </c>
      <c r="O197" s="270"/>
      <c r="P197" s="143"/>
    </row>
    <row r="198" spans="1:16" ht="15.75" x14ac:dyDescent="0.25">
      <c r="B198" s="135" t="s">
        <v>7</v>
      </c>
      <c r="C198" s="135" t="s">
        <v>8</v>
      </c>
      <c r="D198" s="135" t="s">
        <v>9</v>
      </c>
      <c r="E198" s="135" t="s">
        <v>10</v>
      </c>
      <c r="F198" s="135" t="s">
        <v>11</v>
      </c>
      <c r="G198" s="135" t="s">
        <v>12</v>
      </c>
      <c r="H198" s="135" t="s">
        <v>13</v>
      </c>
      <c r="I198" s="135" t="s">
        <v>14</v>
      </c>
      <c r="J198" s="135" t="s">
        <v>15</v>
      </c>
      <c r="K198" s="135" t="s">
        <v>16</v>
      </c>
      <c r="L198" s="135" t="s">
        <v>17</v>
      </c>
      <c r="M198" s="135" t="s">
        <v>18</v>
      </c>
      <c r="N198" s="269" t="s">
        <v>19</v>
      </c>
      <c r="O198" s="270"/>
      <c r="P198" s="143"/>
    </row>
    <row r="199" spans="1:16" ht="15.75" x14ac:dyDescent="0.25">
      <c r="A199" s="134" t="s">
        <v>35</v>
      </c>
      <c r="B199" s="293">
        <v>800</v>
      </c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84">
        <f>SUM(B199:M199)</f>
        <v>800</v>
      </c>
      <c r="O199" s="374"/>
      <c r="P199" s="143"/>
    </row>
    <row r="200" spans="1:16" ht="15.75" x14ac:dyDescent="0.25">
      <c r="A200" s="193" t="s">
        <v>36</v>
      </c>
      <c r="B200" s="283">
        <f>SUM(B199*0.2)</f>
        <v>160</v>
      </c>
      <c r="C200" s="283">
        <f t="shared" ref="C200:M200" si="26">SUM(C199*0.2)</f>
        <v>0</v>
      </c>
      <c r="D200" s="283">
        <f t="shared" si="26"/>
        <v>0</v>
      </c>
      <c r="E200" s="283">
        <f t="shared" si="26"/>
        <v>0</v>
      </c>
      <c r="F200" s="283">
        <f t="shared" si="26"/>
        <v>0</v>
      </c>
      <c r="G200" s="283">
        <f t="shared" si="26"/>
        <v>0</v>
      </c>
      <c r="H200" s="283">
        <f t="shared" si="26"/>
        <v>0</v>
      </c>
      <c r="I200" s="283">
        <f t="shared" si="26"/>
        <v>0</v>
      </c>
      <c r="J200" s="283">
        <f t="shared" si="26"/>
        <v>0</v>
      </c>
      <c r="K200" s="283">
        <f t="shared" si="26"/>
        <v>0</v>
      </c>
      <c r="L200" s="283">
        <f t="shared" si="26"/>
        <v>0</v>
      </c>
      <c r="M200" s="283">
        <f t="shared" si="26"/>
        <v>0</v>
      </c>
      <c r="N200" s="283">
        <f>SUM(B200:M200)</f>
        <v>160</v>
      </c>
      <c r="O200" s="192"/>
      <c r="P200" s="160" t="s">
        <v>34</v>
      </c>
    </row>
    <row r="201" spans="1:16" ht="16.5" thickBot="1" x14ac:dyDescent="0.3">
      <c r="A201" s="193" t="s">
        <v>67</v>
      </c>
      <c r="B201" s="283">
        <f>SUM(B199-B200)</f>
        <v>640</v>
      </c>
      <c r="C201" s="283">
        <f t="shared" ref="C201:D201" si="27">SUM(C199-C200)</f>
        <v>0</v>
      </c>
      <c r="D201" s="283">
        <f t="shared" si="27"/>
        <v>0</v>
      </c>
      <c r="E201" s="283">
        <f>SUM(E199-E200)</f>
        <v>0</v>
      </c>
      <c r="F201" s="283">
        <f t="shared" ref="F201" si="28">SUM(F199-F200)</f>
        <v>0</v>
      </c>
      <c r="G201" s="283">
        <f>SUM(G199-G200)</f>
        <v>0</v>
      </c>
      <c r="H201" s="283">
        <f t="shared" ref="H201:M201" si="29">SUM(H199-H200)</f>
        <v>0</v>
      </c>
      <c r="I201" s="283">
        <f t="shared" si="29"/>
        <v>0</v>
      </c>
      <c r="J201" s="283">
        <f t="shared" si="29"/>
        <v>0</v>
      </c>
      <c r="K201" s="283">
        <f t="shared" si="29"/>
        <v>0</v>
      </c>
      <c r="L201" s="283">
        <f t="shared" si="29"/>
        <v>0</v>
      </c>
      <c r="M201" s="283">
        <f t="shared" si="29"/>
        <v>0</v>
      </c>
      <c r="N201" s="283">
        <f>SUM(B201:M201)</f>
        <v>640</v>
      </c>
      <c r="O201" s="159" t="s">
        <v>86</v>
      </c>
      <c r="P201" s="160" t="s">
        <v>21</v>
      </c>
    </row>
    <row r="202" spans="1:16" ht="16.5" thickBot="1" x14ac:dyDescent="0.3">
      <c r="A202" s="196" t="s">
        <v>38</v>
      </c>
      <c r="B202" s="197">
        <f>ROUND(B201,0)</f>
        <v>640</v>
      </c>
      <c r="C202" s="197">
        <f t="shared" ref="C202:L202" si="30">ROUND(C201,0)</f>
        <v>0</v>
      </c>
      <c r="D202" s="197">
        <f t="shared" si="30"/>
        <v>0</v>
      </c>
      <c r="E202" s="197">
        <f t="shared" si="30"/>
        <v>0</v>
      </c>
      <c r="F202" s="197">
        <f t="shared" si="30"/>
        <v>0</v>
      </c>
      <c r="G202" s="197">
        <f t="shared" si="30"/>
        <v>0</v>
      </c>
      <c r="H202" s="197">
        <f t="shared" si="30"/>
        <v>0</v>
      </c>
      <c r="I202" s="197">
        <f t="shared" si="30"/>
        <v>0</v>
      </c>
      <c r="J202" s="197">
        <f t="shared" si="30"/>
        <v>0</v>
      </c>
      <c r="K202" s="197">
        <f t="shared" si="30"/>
        <v>0</v>
      </c>
      <c r="L202" s="197">
        <f t="shared" si="30"/>
        <v>0</v>
      </c>
      <c r="M202" s="197">
        <f>ROUND(M201,0)</f>
        <v>0</v>
      </c>
      <c r="N202" s="197">
        <f>SUM(B202:M202)</f>
        <v>640</v>
      </c>
      <c r="O202" s="197">
        <f>'Non CARES Original Budget'!P183*(1-'Non CARES Original Budget'!D183)</f>
        <v>4000</v>
      </c>
      <c r="P202" s="197">
        <f>O202-N202</f>
        <v>3360</v>
      </c>
    </row>
    <row r="203" spans="1:16" ht="15.75" x14ac:dyDescent="0.25">
      <c r="A203" s="199" t="s">
        <v>39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6" ht="15.75" x14ac:dyDescent="0.25">
      <c r="A204" s="199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6" ht="15.75" x14ac:dyDescent="0.25">
      <c r="A205" s="168" t="str">
        <f>'Non CARES Original Budget'!C5</f>
        <v>Lawrence County Commission RPT-040 FY 2023</v>
      </c>
      <c r="B205" s="172"/>
      <c r="C205" s="172"/>
      <c r="D205" s="172"/>
      <c r="E205" s="172"/>
      <c r="F205" s="172"/>
      <c r="G205" s="172"/>
      <c r="H205" s="172"/>
      <c r="I205" s="172"/>
      <c r="J205" s="172"/>
      <c r="K205" s="172"/>
      <c r="L205" s="172"/>
      <c r="M205" s="172"/>
      <c r="N205" s="172"/>
      <c r="O205" s="173"/>
      <c r="P205" s="143"/>
    </row>
    <row r="206" spans="1:16" ht="15.75" x14ac:dyDescent="0.25">
      <c r="A206" s="199" t="str">
        <f>'Non CARES Original Budget'!A194</f>
        <v>Sup. Eq</v>
      </c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72"/>
      <c r="O206" s="136"/>
      <c r="P206" s="143"/>
    </row>
    <row r="207" spans="1:16" ht="15.75" x14ac:dyDescent="0.25">
      <c r="A207" s="169" t="s">
        <v>0</v>
      </c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72"/>
      <c r="O207" s="136"/>
      <c r="P207" s="143"/>
    </row>
    <row r="208" spans="1:16" ht="15.75" x14ac:dyDescent="0.25">
      <c r="A208" s="169" t="s">
        <v>1</v>
      </c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72"/>
      <c r="O208" s="136"/>
      <c r="P208" s="143"/>
    </row>
    <row r="209" spans="1:16" ht="15.75" x14ac:dyDescent="0.25">
      <c r="A209" s="169" t="s">
        <v>82</v>
      </c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72"/>
      <c r="O209" s="136"/>
      <c r="P209" s="143"/>
    </row>
    <row r="210" spans="1:16" ht="15.75" x14ac:dyDescent="0.25">
      <c r="A210" s="287" t="str">
        <f>'Non CARES Original Budget'!B205</f>
        <v>100075506</v>
      </c>
      <c r="P210" s="143"/>
    </row>
    <row r="211" spans="1:16" ht="15.75" x14ac:dyDescent="0.25">
      <c r="A211" s="286">
        <f>'Non CARES Original Budget'!P194</f>
        <v>4000</v>
      </c>
      <c r="N211" s="269" t="s">
        <v>3</v>
      </c>
      <c r="O211" s="270"/>
      <c r="P211" s="143"/>
    </row>
    <row r="212" spans="1:16" ht="15.75" x14ac:dyDescent="0.25">
      <c r="A212" s="288" t="str">
        <f>'Non CARES Original Budget'!Q194</f>
        <v>Radios</v>
      </c>
      <c r="N212" s="269" t="s">
        <v>5</v>
      </c>
      <c r="O212" s="270"/>
      <c r="P212" s="143"/>
    </row>
    <row r="213" spans="1:16" ht="15.75" x14ac:dyDescent="0.25">
      <c r="B213" s="135" t="s">
        <v>7</v>
      </c>
      <c r="C213" s="135" t="s">
        <v>8</v>
      </c>
      <c r="D213" s="135" t="s">
        <v>9</v>
      </c>
      <c r="E213" s="135" t="s">
        <v>10</v>
      </c>
      <c r="F213" s="135" t="s">
        <v>11</v>
      </c>
      <c r="G213" s="135" t="s">
        <v>12</v>
      </c>
      <c r="H213" s="135" t="s">
        <v>13</v>
      </c>
      <c r="I213" s="135" t="s">
        <v>14</v>
      </c>
      <c r="J213" s="135" t="s">
        <v>15</v>
      </c>
      <c r="K213" s="135" t="s">
        <v>16</v>
      </c>
      <c r="L213" s="135" t="s">
        <v>17</v>
      </c>
      <c r="M213" s="135" t="s">
        <v>18</v>
      </c>
      <c r="N213" s="269" t="s">
        <v>19</v>
      </c>
      <c r="O213" s="270"/>
      <c r="P213" s="143"/>
    </row>
    <row r="214" spans="1:16" ht="15.75" x14ac:dyDescent="0.25">
      <c r="A214" s="134" t="s">
        <v>35</v>
      </c>
      <c r="B214" s="293">
        <v>350</v>
      </c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84">
        <f>SUM(B214:M214)</f>
        <v>350</v>
      </c>
      <c r="O214" s="374"/>
      <c r="P214" s="143"/>
    </row>
    <row r="215" spans="1:16" ht="15.75" x14ac:dyDescent="0.25">
      <c r="A215" s="193" t="s">
        <v>36</v>
      </c>
      <c r="B215" s="283">
        <f>SUM(B214*0.2)</f>
        <v>70</v>
      </c>
      <c r="C215" s="283">
        <f t="shared" ref="C215" si="31">SUM(C214*0.2)</f>
        <v>0</v>
      </c>
      <c r="D215" s="283">
        <f t="shared" ref="D215" si="32">SUM(D214*0.2)</f>
        <v>0</v>
      </c>
      <c r="E215" s="283">
        <f t="shared" ref="E215" si="33">SUM(E214*0.2)</f>
        <v>0</v>
      </c>
      <c r="F215" s="283">
        <f t="shared" ref="F215" si="34">SUM(F214*0.2)</f>
        <v>0</v>
      </c>
      <c r="G215" s="283">
        <f t="shared" ref="G215" si="35">SUM(G214*0.2)</f>
        <v>0</v>
      </c>
      <c r="H215" s="283">
        <f t="shared" ref="H215" si="36">SUM(H214*0.2)</f>
        <v>0</v>
      </c>
      <c r="I215" s="283">
        <f t="shared" ref="I215" si="37">SUM(I214*0.2)</f>
        <v>0</v>
      </c>
      <c r="J215" s="283">
        <f t="shared" ref="J215" si="38">SUM(J214*0.2)</f>
        <v>0</v>
      </c>
      <c r="K215" s="283">
        <f t="shared" ref="K215" si="39">SUM(K214*0.2)</f>
        <v>0</v>
      </c>
      <c r="L215" s="283">
        <f t="shared" ref="L215" si="40">SUM(L214*0.2)</f>
        <v>0</v>
      </c>
      <c r="M215" s="283">
        <f t="shared" ref="M215" si="41">SUM(M214*0.2)</f>
        <v>0</v>
      </c>
      <c r="N215" s="283">
        <f>SUM(B215:M215)</f>
        <v>70</v>
      </c>
      <c r="O215" s="192"/>
      <c r="P215" s="160" t="s">
        <v>34</v>
      </c>
    </row>
    <row r="216" spans="1:16" ht="16.5" thickBot="1" x14ac:dyDescent="0.3">
      <c r="A216" s="193" t="s">
        <v>67</v>
      </c>
      <c r="B216" s="283">
        <f>SUM(B214-B215)</f>
        <v>280</v>
      </c>
      <c r="C216" s="283">
        <f t="shared" ref="C216:D216" si="42">SUM(C214-C215)</f>
        <v>0</v>
      </c>
      <c r="D216" s="283">
        <f t="shared" si="42"/>
        <v>0</v>
      </c>
      <c r="E216" s="283">
        <f>SUM(E214-E215)</f>
        <v>0</v>
      </c>
      <c r="F216" s="283">
        <f t="shared" ref="F216" si="43">SUM(F214-F215)</f>
        <v>0</v>
      </c>
      <c r="G216" s="283">
        <f>SUM(G214-G215)</f>
        <v>0</v>
      </c>
      <c r="H216" s="283">
        <f t="shared" ref="H216:M216" si="44">SUM(H214-H215)</f>
        <v>0</v>
      </c>
      <c r="I216" s="283">
        <f t="shared" si="44"/>
        <v>0</v>
      </c>
      <c r="J216" s="283">
        <f t="shared" si="44"/>
        <v>0</v>
      </c>
      <c r="K216" s="283">
        <f t="shared" si="44"/>
        <v>0</v>
      </c>
      <c r="L216" s="283">
        <f t="shared" si="44"/>
        <v>0</v>
      </c>
      <c r="M216" s="283">
        <f t="shared" si="44"/>
        <v>0</v>
      </c>
      <c r="N216" s="283">
        <f>SUM(B216:M216)</f>
        <v>280</v>
      </c>
      <c r="O216" s="159" t="s">
        <v>86</v>
      </c>
      <c r="P216" s="160" t="s">
        <v>21</v>
      </c>
    </row>
    <row r="217" spans="1:16" ht="16.5" thickBot="1" x14ac:dyDescent="0.3">
      <c r="A217" s="196" t="s">
        <v>38</v>
      </c>
      <c r="B217" s="197">
        <f>ROUND(B216,0)</f>
        <v>280</v>
      </c>
      <c r="C217" s="197">
        <f t="shared" ref="C217:L217" si="45">ROUND(C216,0)</f>
        <v>0</v>
      </c>
      <c r="D217" s="197">
        <f t="shared" si="45"/>
        <v>0</v>
      </c>
      <c r="E217" s="197">
        <f t="shared" si="45"/>
        <v>0</v>
      </c>
      <c r="F217" s="197">
        <f t="shared" si="45"/>
        <v>0</v>
      </c>
      <c r="G217" s="197">
        <f t="shared" si="45"/>
        <v>0</v>
      </c>
      <c r="H217" s="197">
        <f t="shared" si="45"/>
        <v>0</v>
      </c>
      <c r="I217" s="197">
        <f t="shared" si="45"/>
        <v>0</v>
      </c>
      <c r="J217" s="197">
        <f t="shared" si="45"/>
        <v>0</v>
      </c>
      <c r="K217" s="197">
        <f t="shared" si="45"/>
        <v>0</v>
      </c>
      <c r="L217" s="197">
        <f t="shared" si="45"/>
        <v>0</v>
      </c>
      <c r="M217" s="197">
        <f>ROUND(M216,0)</f>
        <v>0</v>
      </c>
      <c r="N217" s="197">
        <f>SUM(B217:M217)</f>
        <v>280</v>
      </c>
      <c r="O217" s="197">
        <f>'Non CARES Original Budget'!P194*(1-'Non CARES Original Budget'!D194)</f>
        <v>3200</v>
      </c>
      <c r="P217" s="197">
        <f>O217-N217</f>
        <v>2920</v>
      </c>
    </row>
    <row r="218" spans="1:16" ht="15.75" x14ac:dyDescent="0.25">
      <c r="A218" s="289"/>
      <c r="B218" s="290"/>
      <c r="C218" s="290"/>
      <c r="D218" s="290"/>
      <c r="E218" s="290"/>
      <c r="F218" s="290"/>
      <c r="G218" s="290"/>
      <c r="H218" s="290"/>
      <c r="I218" s="290"/>
      <c r="J218" s="290"/>
      <c r="K218" s="290"/>
      <c r="L218" s="290"/>
      <c r="M218" s="290"/>
      <c r="N218" s="290"/>
      <c r="O218" s="299"/>
    </row>
    <row r="219" spans="1:16" ht="15.75" x14ac:dyDescent="0.25">
      <c r="A219" s="289"/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9"/>
    </row>
    <row r="220" spans="1:16" ht="15.75" hidden="1" x14ac:dyDescent="0.25">
      <c r="A220" s="168" t="str">
        <f>'Non CARES Original Budget'!C5</f>
        <v>Lawrence County Commission RPT-040 FY 2023</v>
      </c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3"/>
      <c r="P220" s="143"/>
    </row>
    <row r="221" spans="1:16" ht="15.75" hidden="1" x14ac:dyDescent="0.25">
      <c r="A221" s="199" t="str">
        <f>'Non CARES Original Budget'!A205</f>
        <v>Pur. TR.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72"/>
      <c r="O221" s="136"/>
      <c r="P221" s="143"/>
    </row>
    <row r="222" spans="1:16" ht="15.75" hidden="1" x14ac:dyDescent="0.25">
      <c r="A222" s="169" t="s">
        <v>0</v>
      </c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72"/>
      <c r="O222" s="136"/>
      <c r="P222" s="143"/>
    </row>
    <row r="223" spans="1:16" ht="15.75" hidden="1" x14ac:dyDescent="0.25">
      <c r="A223" s="169" t="s">
        <v>1</v>
      </c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72"/>
      <c r="O223" s="136"/>
      <c r="P223" s="143"/>
    </row>
    <row r="224" spans="1:16" ht="15.75" hidden="1" x14ac:dyDescent="0.25">
      <c r="A224" s="169" t="s">
        <v>82</v>
      </c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72"/>
      <c r="O224" s="136"/>
      <c r="P224" s="143"/>
    </row>
    <row r="225" spans="1:16" ht="15.75" hidden="1" x14ac:dyDescent="0.25">
      <c r="A225" s="287" t="str">
        <f>'Non CARES Original Budget'!B205</f>
        <v>100075506</v>
      </c>
      <c r="P225" s="143"/>
    </row>
    <row r="226" spans="1:16" ht="15.75" hidden="1" x14ac:dyDescent="0.25">
      <c r="A226" s="286">
        <f>'Non CARES Original Budget'!P205</f>
        <v>0</v>
      </c>
      <c r="N226" s="269" t="s">
        <v>3</v>
      </c>
      <c r="O226" s="270"/>
      <c r="P226" s="143"/>
    </row>
    <row r="227" spans="1:16" ht="15.75" hidden="1" x14ac:dyDescent="0.25">
      <c r="A227" s="288" t="str">
        <f>'Non CARES Original Budget'!A207</f>
        <v>Purchased Trans.</v>
      </c>
      <c r="N227" s="269" t="s">
        <v>5</v>
      </c>
      <c r="O227" s="270"/>
      <c r="P227" s="143"/>
    </row>
    <row r="228" spans="1:16" ht="15.75" hidden="1" x14ac:dyDescent="0.25">
      <c r="B228" s="135" t="s">
        <v>7</v>
      </c>
      <c r="C228" s="135" t="s">
        <v>8</v>
      </c>
      <c r="D228" s="135" t="s">
        <v>9</v>
      </c>
      <c r="E228" s="135" t="s">
        <v>10</v>
      </c>
      <c r="F228" s="135" t="s">
        <v>11</v>
      </c>
      <c r="G228" s="135" t="s">
        <v>12</v>
      </c>
      <c r="H228" s="135" t="s">
        <v>13</v>
      </c>
      <c r="I228" s="135" t="s">
        <v>14</v>
      </c>
      <c r="J228" s="135" t="s">
        <v>15</v>
      </c>
      <c r="K228" s="135" t="s">
        <v>16</v>
      </c>
      <c r="L228" s="135" t="s">
        <v>17</v>
      </c>
      <c r="M228" s="135" t="s">
        <v>18</v>
      </c>
      <c r="N228" s="269" t="s">
        <v>19</v>
      </c>
      <c r="O228" s="270"/>
      <c r="P228" s="143"/>
    </row>
    <row r="229" spans="1:16" ht="15.75" hidden="1" x14ac:dyDescent="0.25">
      <c r="A229" s="134" t="s">
        <v>35</v>
      </c>
      <c r="B229" s="293">
        <v>0</v>
      </c>
      <c r="C229" s="293">
        <v>0</v>
      </c>
      <c r="D229" s="293">
        <v>0</v>
      </c>
      <c r="E229" s="293"/>
      <c r="F229" s="293"/>
      <c r="G229" s="293"/>
      <c r="H229" s="293"/>
      <c r="I229" s="293"/>
      <c r="J229" s="293"/>
      <c r="K229" s="293"/>
      <c r="L229" s="293"/>
      <c r="M229" s="293"/>
      <c r="N229" s="284">
        <f>SUM(B229:M229)</f>
        <v>0</v>
      </c>
      <c r="O229" s="374"/>
      <c r="P229" s="143"/>
    </row>
    <row r="230" spans="1:16" ht="15.75" hidden="1" x14ac:dyDescent="0.25">
      <c r="A230" s="193" t="s">
        <v>317</v>
      </c>
      <c r="B230" s="283">
        <f>SUM(B229*0.2)</f>
        <v>0</v>
      </c>
      <c r="C230" s="283">
        <f>SUM(C229*0.2)</f>
        <v>0</v>
      </c>
      <c r="D230" s="283">
        <f t="shared" ref="D230" si="46">SUM(D229*0.2)</f>
        <v>0</v>
      </c>
      <c r="E230" s="283">
        <f t="shared" ref="E230" si="47">SUM(E229*0.2)</f>
        <v>0</v>
      </c>
      <c r="F230" s="283">
        <f t="shared" ref="F230" si="48">SUM(F229*0.2)</f>
        <v>0</v>
      </c>
      <c r="G230" s="283">
        <f t="shared" ref="G230" si="49">SUM(G229*0.2)</f>
        <v>0</v>
      </c>
      <c r="H230" s="283">
        <f t="shared" ref="H230" si="50">SUM(H229*0.2)</f>
        <v>0</v>
      </c>
      <c r="I230" s="283">
        <f t="shared" ref="I230" si="51">SUM(I229*0.2)</f>
        <v>0</v>
      </c>
      <c r="J230" s="283">
        <f t="shared" ref="J230" si="52">SUM(J229*0.2)</f>
        <v>0</v>
      </c>
      <c r="K230" s="283">
        <f t="shared" ref="K230" si="53">SUM(K229*0.2)</f>
        <v>0</v>
      </c>
      <c r="L230" s="283">
        <f t="shared" ref="L230" si="54">SUM(L229*0.2)</f>
        <v>0</v>
      </c>
      <c r="M230" s="283">
        <f t="shared" ref="M230" si="55">SUM(M229*0.2)</f>
        <v>0</v>
      </c>
      <c r="N230" s="283">
        <f>SUM(B230:M230)</f>
        <v>0</v>
      </c>
      <c r="O230" s="192"/>
      <c r="P230" s="160" t="s">
        <v>34</v>
      </c>
    </row>
    <row r="231" spans="1:16" ht="16.5" hidden="1" thickBot="1" x14ac:dyDescent="0.3">
      <c r="A231" s="193" t="s">
        <v>67</v>
      </c>
      <c r="B231" s="283">
        <f>SUM(B229-B230)</f>
        <v>0</v>
      </c>
      <c r="C231" s="283">
        <f t="shared" ref="C231:D231" si="56">SUM(C229-C230)</f>
        <v>0</v>
      </c>
      <c r="D231" s="283">
        <f t="shared" si="56"/>
        <v>0</v>
      </c>
      <c r="E231" s="283">
        <f>SUM(E229-E230)</f>
        <v>0</v>
      </c>
      <c r="F231" s="283">
        <f t="shared" ref="F231" si="57">SUM(F229-F230)</f>
        <v>0</v>
      </c>
      <c r="G231" s="283">
        <f>SUM(G229-G230)</f>
        <v>0</v>
      </c>
      <c r="H231" s="283">
        <f t="shared" ref="H231:M231" si="58">SUM(H229-H230)</f>
        <v>0</v>
      </c>
      <c r="I231" s="283">
        <f t="shared" si="58"/>
        <v>0</v>
      </c>
      <c r="J231" s="283">
        <f t="shared" si="58"/>
        <v>0</v>
      </c>
      <c r="K231" s="283">
        <f t="shared" si="58"/>
        <v>0</v>
      </c>
      <c r="L231" s="283">
        <f t="shared" si="58"/>
        <v>0</v>
      </c>
      <c r="M231" s="283">
        <f t="shared" si="58"/>
        <v>0</v>
      </c>
      <c r="N231" s="283">
        <f>SUM(B231:M231)</f>
        <v>0</v>
      </c>
      <c r="O231" s="159" t="s">
        <v>86</v>
      </c>
      <c r="P231" s="160" t="s">
        <v>21</v>
      </c>
    </row>
    <row r="232" spans="1:16" ht="16.5" hidden="1" thickBot="1" x14ac:dyDescent="0.3">
      <c r="A232" s="196" t="s">
        <v>38</v>
      </c>
      <c r="B232" s="197">
        <f>ROUND(B231,0)</f>
        <v>0</v>
      </c>
      <c r="C232" s="197">
        <f t="shared" ref="C232:L232" si="59">ROUND(C231,0)</f>
        <v>0</v>
      </c>
      <c r="D232" s="197">
        <f t="shared" si="59"/>
        <v>0</v>
      </c>
      <c r="E232" s="197">
        <f t="shared" si="59"/>
        <v>0</v>
      </c>
      <c r="F232" s="197">
        <f t="shared" si="59"/>
        <v>0</v>
      </c>
      <c r="G232" s="197">
        <f t="shared" si="59"/>
        <v>0</v>
      </c>
      <c r="H232" s="197">
        <f t="shared" si="59"/>
        <v>0</v>
      </c>
      <c r="I232" s="197">
        <f t="shared" si="59"/>
        <v>0</v>
      </c>
      <c r="J232" s="197">
        <f t="shared" si="59"/>
        <v>0</v>
      </c>
      <c r="K232" s="197">
        <f t="shared" si="59"/>
        <v>0</v>
      </c>
      <c r="L232" s="197">
        <f t="shared" si="59"/>
        <v>0</v>
      </c>
      <c r="M232" s="197">
        <f>ROUND(M231,0)</f>
        <v>0</v>
      </c>
      <c r="N232" s="197">
        <f>SUM(B232:M232)</f>
        <v>0</v>
      </c>
      <c r="O232" s="197">
        <f>'Non CARES Original Budget'!P205*(1-'Non CARES Original Budget'!D205)</f>
        <v>0</v>
      </c>
      <c r="P232" s="197">
        <f>O232-N232</f>
        <v>0</v>
      </c>
    </row>
    <row r="233" spans="1:16" ht="15.75" x14ac:dyDescent="0.25">
      <c r="A233" s="289"/>
      <c r="B233" s="290"/>
      <c r="C233" s="290"/>
      <c r="D233" s="290"/>
      <c r="E233" s="290"/>
      <c r="F233" s="290"/>
      <c r="G233" s="290"/>
      <c r="H233" s="290"/>
      <c r="I233" s="290"/>
      <c r="J233" s="290"/>
      <c r="K233" s="290"/>
      <c r="L233" s="290"/>
      <c r="M233" s="290"/>
      <c r="N233" s="290"/>
      <c r="O233" s="299"/>
    </row>
    <row r="234" spans="1:16" ht="15.75" x14ac:dyDescent="0.25">
      <c r="A234" s="289"/>
      <c r="B234" s="290"/>
      <c r="C234" s="290"/>
      <c r="D234" s="290"/>
      <c r="E234" s="290"/>
      <c r="F234" s="290"/>
      <c r="G234" s="290"/>
      <c r="H234" s="290"/>
      <c r="I234" s="290"/>
      <c r="J234" s="290"/>
      <c r="K234" s="290"/>
      <c r="L234" s="290"/>
      <c r="M234" s="290"/>
      <c r="N234" s="290"/>
      <c r="O234" s="299"/>
    </row>
    <row r="235" spans="1:16" ht="15.75" hidden="1" x14ac:dyDescent="0.25">
      <c r="A235" s="168" t="str">
        <f>'Non CARES Original Budget'!C5</f>
        <v>Lawrence County Commission RPT-040 FY 2023</v>
      </c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3"/>
      <c r="P235" s="143"/>
    </row>
    <row r="236" spans="1:16" ht="15.75" hidden="1" x14ac:dyDescent="0.25">
      <c r="A236" s="199" t="str">
        <f>'Non CARES Original Budget'!A216</f>
        <v>Mob. M.</v>
      </c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72"/>
      <c r="O236" s="136"/>
      <c r="P236" s="143"/>
    </row>
    <row r="237" spans="1:16" ht="15.75" hidden="1" x14ac:dyDescent="0.25">
      <c r="A237" s="169" t="s">
        <v>0</v>
      </c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72"/>
      <c r="O237" s="136"/>
      <c r="P237" s="143"/>
    </row>
    <row r="238" spans="1:16" ht="15.75" hidden="1" x14ac:dyDescent="0.25">
      <c r="A238" s="169" t="s">
        <v>1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72"/>
      <c r="O238" s="136"/>
      <c r="P238" s="143"/>
    </row>
    <row r="239" spans="1:16" ht="15.75" hidden="1" x14ac:dyDescent="0.25">
      <c r="A239" s="169" t="s">
        <v>82</v>
      </c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72"/>
      <c r="O239" s="136"/>
      <c r="P239" s="143"/>
    </row>
    <row r="240" spans="1:16" ht="15.75" hidden="1" x14ac:dyDescent="0.25">
      <c r="A240" s="287" t="str">
        <f>'Non CARES Original Budget'!B216</f>
        <v>100075507</v>
      </c>
      <c r="P240" s="143"/>
    </row>
    <row r="241" spans="1:16" ht="15.75" hidden="1" x14ac:dyDescent="0.25">
      <c r="A241" s="286">
        <f>'Non CARES Original Budget'!P216</f>
        <v>0</v>
      </c>
      <c r="N241" s="269" t="s">
        <v>3</v>
      </c>
      <c r="O241" s="270"/>
      <c r="P241" s="143"/>
    </row>
    <row r="242" spans="1:16" ht="15.75" hidden="1" x14ac:dyDescent="0.25">
      <c r="A242" s="288" t="str">
        <f>'Non CARES Original Budget'!Q216</f>
        <v>Mobility Manager</v>
      </c>
      <c r="N242" s="269" t="s">
        <v>5</v>
      </c>
      <c r="O242" s="270"/>
      <c r="P242" s="143"/>
    </row>
    <row r="243" spans="1:16" ht="15.75" hidden="1" x14ac:dyDescent="0.25">
      <c r="B243" s="135" t="s">
        <v>7</v>
      </c>
      <c r="C243" s="135" t="s">
        <v>8</v>
      </c>
      <c r="D243" s="135" t="s">
        <v>9</v>
      </c>
      <c r="E243" s="135" t="s">
        <v>10</v>
      </c>
      <c r="F243" s="135" t="s">
        <v>11</v>
      </c>
      <c r="G243" s="135" t="s">
        <v>12</v>
      </c>
      <c r="H243" s="135" t="s">
        <v>13</v>
      </c>
      <c r="I243" s="135" t="s">
        <v>14</v>
      </c>
      <c r="J243" s="135" t="s">
        <v>15</v>
      </c>
      <c r="K243" s="135" t="s">
        <v>16</v>
      </c>
      <c r="L243" s="135" t="s">
        <v>17</v>
      </c>
      <c r="M243" s="135" t="s">
        <v>18</v>
      </c>
      <c r="N243" s="269" t="s">
        <v>19</v>
      </c>
      <c r="O243" s="270"/>
      <c r="P243" s="143"/>
    </row>
    <row r="244" spans="1:16" ht="15.75" hidden="1" x14ac:dyDescent="0.25">
      <c r="A244" s="134" t="s">
        <v>35</v>
      </c>
      <c r="B244" s="293"/>
      <c r="C244" s="293"/>
      <c r="D244" s="293"/>
      <c r="E244" s="293"/>
      <c r="F244" s="293"/>
      <c r="G244" s="293"/>
      <c r="H244" s="293"/>
      <c r="I244" s="293"/>
      <c r="J244" s="293"/>
      <c r="K244" s="293"/>
      <c r="L244" s="293"/>
      <c r="M244" s="293"/>
      <c r="N244" s="284">
        <f>SUM(B244:M244)</f>
        <v>0</v>
      </c>
      <c r="O244" s="374"/>
      <c r="P244" s="143"/>
    </row>
    <row r="245" spans="1:16" ht="15.75" hidden="1" x14ac:dyDescent="0.25">
      <c r="A245" s="193" t="s">
        <v>36</v>
      </c>
      <c r="B245" s="283">
        <f>SUM(B244*0.2)</f>
        <v>0</v>
      </c>
      <c r="C245" s="283">
        <f t="shared" ref="C245" si="60">SUM(C244*0.2)</f>
        <v>0</v>
      </c>
      <c r="D245" s="283">
        <f t="shared" ref="D245" si="61">SUM(D244*0.2)</f>
        <v>0</v>
      </c>
      <c r="E245" s="283">
        <f t="shared" ref="E245" si="62">SUM(E244*0.2)</f>
        <v>0</v>
      </c>
      <c r="F245" s="283">
        <f t="shared" ref="F245" si="63">SUM(F244*0.2)</f>
        <v>0</v>
      </c>
      <c r="G245" s="283">
        <f t="shared" ref="G245" si="64">SUM(G244*0.2)</f>
        <v>0</v>
      </c>
      <c r="H245" s="283">
        <f t="shared" ref="H245" si="65">SUM(H244*0.2)</f>
        <v>0</v>
      </c>
      <c r="I245" s="283">
        <f t="shared" ref="I245" si="66">SUM(I244*0.2)</f>
        <v>0</v>
      </c>
      <c r="J245" s="283">
        <f t="shared" ref="J245" si="67">SUM(J244*0.2)</f>
        <v>0</v>
      </c>
      <c r="K245" s="283">
        <f t="shared" ref="K245" si="68">SUM(K244*0.2)</f>
        <v>0</v>
      </c>
      <c r="L245" s="283">
        <f t="shared" ref="L245" si="69">SUM(L244*0.2)</f>
        <v>0</v>
      </c>
      <c r="M245" s="283">
        <f t="shared" ref="M245" si="70">SUM(M244*0.2)</f>
        <v>0</v>
      </c>
      <c r="N245" s="283">
        <f>SUM(B245:M245)</f>
        <v>0</v>
      </c>
      <c r="O245" s="192"/>
      <c r="P245" s="160" t="s">
        <v>34</v>
      </c>
    </row>
    <row r="246" spans="1:16" ht="16.5" hidden="1" thickBot="1" x14ac:dyDescent="0.3">
      <c r="A246" s="193" t="s">
        <v>67</v>
      </c>
      <c r="B246" s="283">
        <f>SUM(B244-B245)</f>
        <v>0</v>
      </c>
      <c r="C246" s="283">
        <f t="shared" ref="C246:D246" si="71">SUM(C244-C245)</f>
        <v>0</v>
      </c>
      <c r="D246" s="283">
        <f t="shared" si="71"/>
        <v>0</v>
      </c>
      <c r="E246" s="283">
        <f>SUM(E244-E245)</f>
        <v>0</v>
      </c>
      <c r="F246" s="283">
        <f t="shared" ref="F246" si="72">SUM(F244-F245)</f>
        <v>0</v>
      </c>
      <c r="G246" s="283">
        <f>SUM(G244-G245)</f>
        <v>0</v>
      </c>
      <c r="H246" s="283">
        <f t="shared" ref="H246:M246" si="73">SUM(H244-H245)</f>
        <v>0</v>
      </c>
      <c r="I246" s="283">
        <f t="shared" si="73"/>
        <v>0</v>
      </c>
      <c r="J246" s="283">
        <f t="shared" si="73"/>
        <v>0</v>
      </c>
      <c r="K246" s="283">
        <f t="shared" si="73"/>
        <v>0</v>
      </c>
      <c r="L246" s="283">
        <f t="shared" si="73"/>
        <v>0</v>
      </c>
      <c r="M246" s="283">
        <f t="shared" si="73"/>
        <v>0</v>
      </c>
      <c r="N246" s="283">
        <f>SUM(B246:M246)</f>
        <v>0</v>
      </c>
      <c r="O246" s="159" t="s">
        <v>86</v>
      </c>
      <c r="P246" s="160" t="s">
        <v>21</v>
      </c>
    </row>
    <row r="247" spans="1:16" ht="16.5" hidden="1" thickBot="1" x14ac:dyDescent="0.3">
      <c r="A247" s="196" t="s">
        <v>38</v>
      </c>
      <c r="B247" s="197">
        <f>ROUND(B246,0)</f>
        <v>0</v>
      </c>
      <c r="C247" s="197">
        <f t="shared" ref="C247:L247" si="74">ROUND(C246,0)</f>
        <v>0</v>
      </c>
      <c r="D247" s="197">
        <f t="shared" si="74"/>
        <v>0</v>
      </c>
      <c r="E247" s="197">
        <f t="shared" si="74"/>
        <v>0</v>
      </c>
      <c r="F247" s="197">
        <f t="shared" si="74"/>
        <v>0</v>
      </c>
      <c r="G247" s="197">
        <f t="shared" si="74"/>
        <v>0</v>
      </c>
      <c r="H247" s="197">
        <f t="shared" si="74"/>
        <v>0</v>
      </c>
      <c r="I247" s="197">
        <f t="shared" si="74"/>
        <v>0</v>
      </c>
      <c r="J247" s="197">
        <f t="shared" si="74"/>
        <v>0</v>
      </c>
      <c r="K247" s="197">
        <f t="shared" si="74"/>
        <v>0</v>
      </c>
      <c r="L247" s="197">
        <f t="shared" si="74"/>
        <v>0</v>
      </c>
      <c r="M247" s="197">
        <f>ROUND(M246,0)</f>
        <v>0</v>
      </c>
      <c r="N247" s="197">
        <f>SUM(B247:M247)</f>
        <v>0</v>
      </c>
      <c r="O247" s="197">
        <f>'Non CARES Original Budget'!P216*(1-'Non CARES Original Budget'!D216)</f>
        <v>0</v>
      </c>
      <c r="P247" s="197">
        <f>O247-N247</f>
        <v>0</v>
      </c>
    </row>
    <row r="248" spans="1:16" ht="15.75" x14ac:dyDescent="0.25">
      <c r="A248" s="199"/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</row>
    <row r="249" spans="1:16" ht="15.75" x14ac:dyDescent="0.25">
      <c r="A249" s="199"/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</row>
    <row r="250" spans="1:16" ht="15.75" x14ac:dyDescent="0.25">
      <c r="A250" s="168" t="str">
        <f>'Non CARES Original Budget'!C5</f>
        <v>Lawrence County Commission RPT-040 FY 2023</v>
      </c>
      <c r="B250" s="172"/>
      <c r="C250" s="172"/>
      <c r="D250" s="172"/>
      <c r="E250" s="172"/>
      <c r="F250" s="172"/>
      <c r="G250" s="172"/>
      <c r="H250" s="172"/>
      <c r="I250" s="172"/>
      <c r="J250" s="172"/>
      <c r="K250" s="172"/>
      <c r="L250" s="172"/>
      <c r="M250" s="172"/>
      <c r="N250" s="172"/>
      <c r="O250" s="173"/>
      <c r="P250" s="143"/>
    </row>
    <row r="251" spans="1:16" ht="15.75" x14ac:dyDescent="0.25">
      <c r="A251" s="199" t="str">
        <f>'Non CARES Original Budget'!A227</f>
        <v>Prev. Mt.</v>
      </c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72"/>
      <c r="O251" s="136"/>
      <c r="P251" s="143"/>
    </row>
    <row r="252" spans="1:16" ht="15.75" x14ac:dyDescent="0.25">
      <c r="A252" s="169" t="s">
        <v>0</v>
      </c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72"/>
      <c r="O252" s="136"/>
      <c r="P252" s="143"/>
    </row>
    <row r="253" spans="1:16" ht="15.75" x14ac:dyDescent="0.25">
      <c r="A253" s="169" t="s">
        <v>1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72"/>
      <c r="O253" s="136"/>
      <c r="P253" s="143"/>
    </row>
    <row r="254" spans="1:16" ht="15.75" x14ac:dyDescent="0.25">
      <c r="A254" s="169" t="s">
        <v>82</v>
      </c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72"/>
      <c r="O254" s="136"/>
      <c r="P254" s="143"/>
    </row>
    <row r="255" spans="1:16" ht="15.75" x14ac:dyDescent="0.25">
      <c r="A255" s="287" t="str">
        <f>'Non CARES Original Budget'!B227</f>
        <v>100075508</v>
      </c>
      <c r="P255" s="143"/>
    </row>
    <row r="256" spans="1:16" ht="15.75" x14ac:dyDescent="0.25">
      <c r="A256" s="286">
        <f>'Non CARES Original Budget'!P227</f>
        <v>19000</v>
      </c>
      <c r="N256" s="269" t="s">
        <v>3</v>
      </c>
      <c r="O256" s="270"/>
      <c r="P256" s="143"/>
    </row>
    <row r="257" spans="1:16" ht="15.75" x14ac:dyDescent="0.25">
      <c r="A257" s="288" t="str">
        <f>'Non CARES Original Budget'!A229</f>
        <v>Preventive Maint.</v>
      </c>
      <c r="N257" s="269" t="s">
        <v>5</v>
      </c>
      <c r="O257" s="270"/>
      <c r="P257" s="143"/>
    </row>
    <row r="258" spans="1:16" ht="15.75" x14ac:dyDescent="0.25">
      <c r="B258" s="135" t="s">
        <v>7</v>
      </c>
      <c r="C258" s="135" t="s">
        <v>8</v>
      </c>
      <c r="D258" s="135" t="s">
        <v>9</v>
      </c>
      <c r="E258" s="135" t="s">
        <v>10</v>
      </c>
      <c r="F258" s="135" t="s">
        <v>11</v>
      </c>
      <c r="G258" s="135" t="s">
        <v>12</v>
      </c>
      <c r="H258" s="135" t="s">
        <v>13</v>
      </c>
      <c r="I258" s="135" t="s">
        <v>14</v>
      </c>
      <c r="J258" s="135" t="s">
        <v>15</v>
      </c>
      <c r="K258" s="135" t="s">
        <v>16</v>
      </c>
      <c r="L258" s="135" t="s">
        <v>17</v>
      </c>
      <c r="M258" s="135" t="s">
        <v>18</v>
      </c>
      <c r="N258" s="269" t="s">
        <v>19</v>
      </c>
      <c r="O258" s="270"/>
      <c r="P258" s="143"/>
    </row>
    <row r="259" spans="1:16" ht="15.75" x14ac:dyDescent="0.25">
      <c r="A259" s="134" t="s">
        <v>35</v>
      </c>
      <c r="B259" s="293">
        <v>3200</v>
      </c>
      <c r="C259" s="293"/>
      <c r="D259" s="293"/>
      <c r="E259" s="293"/>
      <c r="F259" s="293"/>
      <c r="G259" s="293"/>
      <c r="H259" s="293"/>
      <c r="I259" s="293"/>
      <c r="J259" s="293"/>
      <c r="K259" s="293"/>
      <c r="L259" s="293"/>
      <c r="M259" s="293"/>
      <c r="N259" s="284">
        <f>SUM(B259:M259)</f>
        <v>3200</v>
      </c>
      <c r="O259" s="374"/>
      <c r="P259" s="143"/>
    </row>
    <row r="260" spans="1:16" ht="15.75" x14ac:dyDescent="0.25">
      <c r="A260" s="193" t="s">
        <v>36</v>
      </c>
      <c r="B260" s="283">
        <f>SUM(B259*0.2)</f>
        <v>640</v>
      </c>
      <c r="C260" s="283">
        <f t="shared" ref="C260" si="75">SUM(C259*0.2)</f>
        <v>0</v>
      </c>
      <c r="D260" s="283">
        <f t="shared" ref="D260" si="76">SUM(D259*0.2)</f>
        <v>0</v>
      </c>
      <c r="E260" s="283">
        <f t="shared" ref="E260" si="77">SUM(E259*0.2)</f>
        <v>0</v>
      </c>
      <c r="F260" s="283">
        <f t="shared" ref="F260" si="78">SUM(F259*0.2)</f>
        <v>0</v>
      </c>
      <c r="G260" s="283">
        <f t="shared" ref="G260" si="79">SUM(G259*0.2)</f>
        <v>0</v>
      </c>
      <c r="H260" s="283">
        <f t="shared" ref="H260" si="80">SUM(H259*0.2)</f>
        <v>0</v>
      </c>
      <c r="I260" s="283">
        <f t="shared" ref="I260" si="81">SUM(I259*0.2)</f>
        <v>0</v>
      </c>
      <c r="J260" s="283">
        <f t="shared" ref="J260" si="82">SUM(J259*0.2)</f>
        <v>0</v>
      </c>
      <c r="K260" s="283">
        <f t="shared" ref="K260" si="83">SUM(K259*0.2)</f>
        <v>0</v>
      </c>
      <c r="L260" s="283">
        <f t="shared" ref="L260" si="84">SUM(L259*0.2)</f>
        <v>0</v>
      </c>
      <c r="M260" s="283">
        <f t="shared" ref="M260" si="85">SUM(M259*0.2)</f>
        <v>0</v>
      </c>
      <c r="N260" s="283">
        <f>SUM(B260:M260)</f>
        <v>640</v>
      </c>
      <c r="O260" s="192"/>
      <c r="P260" s="160" t="s">
        <v>34</v>
      </c>
    </row>
    <row r="261" spans="1:16" ht="16.5" thickBot="1" x14ac:dyDescent="0.3">
      <c r="A261" s="193" t="s">
        <v>67</v>
      </c>
      <c r="B261" s="283">
        <f>SUM(B259-B260)</f>
        <v>2560</v>
      </c>
      <c r="C261" s="283">
        <f t="shared" ref="C261:D261" si="86">SUM(C259-C260)</f>
        <v>0</v>
      </c>
      <c r="D261" s="283">
        <f t="shared" si="86"/>
        <v>0</v>
      </c>
      <c r="E261" s="283">
        <f>SUM(E259-E260)</f>
        <v>0</v>
      </c>
      <c r="F261" s="283">
        <f t="shared" ref="F261" si="87">SUM(F259-F260)</f>
        <v>0</v>
      </c>
      <c r="G261" s="283">
        <f>SUM(G259-G260)</f>
        <v>0</v>
      </c>
      <c r="H261" s="283">
        <f t="shared" ref="H261:M261" si="88">SUM(H259-H260)</f>
        <v>0</v>
      </c>
      <c r="I261" s="283">
        <f t="shared" si="88"/>
        <v>0</v>
      </c>
      <c r="J261" s="283">
        <f t="shared" si="88"/>
        <v>0</v>
      </c>
      <c r="K261" s="283">
        <f t="shared" si="88"/>
        <v>0</v>
      </c>
      <c r="L261" s="283">
        <f t="shared" si="88"/>
        <v>0</v>
      </c>
      <c r="M261" s="283">
        <f t="shared" si="88"/>
        <v>0</v>
      </c>
      <c r="N261" s="283">
        <f>SUM(B261:M261)</f>
        <v>2560</v>
      </c>
      <c r="O261" s="159" t="s">
        <v>86</v>
      </c>
      <c r="P261" s="160" t="s">
        <v>21</v>
      </c>
    </row>
    <row r="262" spans="1:16" ht="16.5" thickBot="1" x14ac:dyDescent="0.3">
      <c r="A262" s="196" t="s">
        <v>38</v>
      </c>
      <c r="B262" s="197">
        <f>ROUND(B261,0)</f>
        <v>2560</v>
      </c>
      <c r="C262" s="197">
        <f t="shared" ref="C262:L262" si="89">ROUND(C261,0)</f>
        <v>0</v>
      </c>
      <c r="D262" s="197">
        <f t="shared" si="89"/>
        <v>0</v>
      </c>
      <c r="E262" s="197">
        <f t="shared" si="89"/>
        <v>0</v>
      </c>
      <c r="F262" s="197">
        <f t="shared" si="89"/>
        <v>0</v>
      </c>
      <c r="G262" s="197">
        <f t="shared" si="89"/>
        <v>0</v>
      </c>
      <c r="H262" s="197">
        <f t="shared" si="89"/>
        <v>0</v>
      </c>
      <c r="I262" s="197">
        <f t="shared" si="89"/>
        <v>0</v>
      </c>
      <c r="J262" s="197">
        <f t="shared" si="89"/>
        <v>0</v>
      </c>
      <c r="K262" s="197">
        <f t="shared" si="89"/>
        <v>0</v>
      </c>
      <c r="L262" s="197">
        <f t="shared" si="89"/>
        <v>0</v>
      </c>
      <c r="M262" s="197">
        <f>ROUND(M261,0)</f>
        <v>0</v>
      </c>
      <c r="N262" s="197">
        <f>SUM(B262:M262)</f>
        <v>2560</v>
      </c>
      <c r="O262" s="197">
        <f>'Non CARES Original Budget'!P227*(1-'Non CARES Original Budget'!D227)</f>
        <v>15200</v>
      </c>
      <c r="P262" s="197">
        <f>O262-N262</f>
        <v>12640</v>
      </c>
    </row>
    <row r="263" spans="1:16" ht="15.75" x14ac:dyDescent="0.25">
      <c r="A263" s="199"/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</row>
    <row r="264" spans="1:16" ht="15.75" x14ac:dyDescent="0.25">
      <c r="A264" s="199"/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</row>
    <row r="265" spans="1:16" ht="15.75" hidden="1" x14ac:dyDescent="0.25">
      <c r="A265" s="168" t="str">
        <f>'Non CARES Original Budget'!C5</f>
        <v>Lawrence County Commission RPT-040 FY 2023</v>
      </c>
      <c r="B265" s="172"/>
      <c r="C265" s="172"/>
      <c r="D265" s="172"/>
      <c r="E265" s="172"/>
      <c r="F265" s="172"/>
      <c r="G265" s="172"/>
      <c r="H265" s="172"/>
      <c r="I265" s="172"/>
      <c r="J265" s="172"/>
      <c r="K265" s="172"/>
      <c r="L265" s="172"/>
      <c r="M265" s="172"/>
      <c r="N265" s="172"/>
      <c r="O265" s="173"/>
      <c r="P265" s="143"/>
    </row>
    <row r="266" spans="1:16" ht="15.75" hidden="1" x14ac:dyDescent="0.25">
      <c r="A266" s="199" t="str">
        <f>'Non CARES Original Budget'!A239</f>
        <v>Planning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72"/>
      <c r="O266" s="136"/>
      <c r="P266" s="143"/>
    </row>
    <row r="267" spans="1:16" ht="15.75" hidden="1" x14ac:dyDescent="0.25">
      <c r="A267" s="169" t="s">
        <v>0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72"/>
      <c r="O267" s="136"/>
      <c r="P267" s="143"/>
    </row>
    <row r="268" spans="1:16" ht="15.75" hidden="1" x14ac:dyDescent="0.25">
      <c r="A268" s="169" t="s">
        <v>1</v>
      </c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72"/>
      <c r="O268" s="136"/>
      <c r="P268" s="143"/>
    </row>
    <row r="269" spans="1:16" ht="15.75" hidden="1" x14ac:dyDescent="0.25">
      <c r="A269" s="169" t="s">
        <v>82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72"/>
      <c r="O269" s="136"/>
      <c r="P269" s="143"/>
    </row>
    <row r="270" spans="1:16" ht="15.75" hidden="1" x14ac:dyDescent="0.25">
      <c r="A270" s="287" t="str">
        <f>'Non CARES Original Budget'!B239</f>
        <v>100075509</v>
      </c>
      <c r="P270" s="143"/>
    </row>
    <row r="271" spans="1:16" ht="15.75" hidden="1" x14ac:dyDescent="0.25">
      <c r="A271" s="286">
        <f>'Non CARES Original Budget'!P239</f>
        <v>0</v>
      </c>
      <c r="N271" s="269" t="s">
        <v>3</v>
      </c>
      <c r="O271" s="270"/>
      <c r="P271" s="143"/>
    </row>
    <row r="272" spans="1:16" ht="15.75" hidden="1" x14ac:dyDescent="0.25">
      <c r="A272" s="288" t="str">
        <f>'Non CARES Original Budget'!A241</f>
        <v>Planning</v>
      </c>
      <c r="N272" s="269" t="s">
        <v>5</v>
      </c>
      <c r="O272" s="270"/>
      <c r="P272" s="143"/>
    </row>
    <row r="273" spans="1:16" ht="15.75" hidden="1" x14ac:dyDescent="0.25">
      <c r="B273" s="135" t="s">
        <v>7</v>
      </c>
      <c r="C273" s="135" t="s">
        <v>8</v>
      </c>
      <c r="D273" s="135" t="s">
        <v>9</v>
      </c>
      <c r="E273" s="135" t="s">
        <v>10</v>
      </c>
      <c r="F273" s="135" t="s">
        <v>11</v>
      </c>
      <c r="G273" s="135" t="s">
        <v>12</v>
      </c>
      <c r="H273" s="135" t="s">
        <v>13</v>
      </c>
      <c r="I273" s="135" t="s">
        <v>14</v>
      </c>
      <c r="J273" s="135" t="s">
        <v>15</v>
      </c>
      <c r="K273" s="135" t="s">
        <v>16</v>
      </c>
      <c r="L273" s="135" t="s">
        <v>17</v>
      </c>
      <c r="M273" s="135" t="s">
        <v>18</v>
      </c>
      <c r="N273" s="269" t="s">
        <v>19</v>
      </c>
      <c r="O273" s="270"/>
      <c r="P273" s="143"/>
    </row>
    <row r="274" spans="1:16" ht="15.75" hidden="1" x14ac:dyDescent="0.25">
      <c r="A274" s="134" t="s">
        <v>35</v>
      </c>
      <c r="B274" s="293"/>
      <c r="C274" s="293"/>
      <c r="D274" s="293"/>
      <c r="E274" s="293"/>
      <c r="F274" s="293"/>
      <c r="G274" s="293"/>
      <c r="H274" s="293"/>
      <c r="I274" s="293"/>
      <c r="J274" s="293"/>
      <c r="K274" s="293"/>
      <c r="L274" s="293"/>
      <c r="M274" s="293"/>
      <c r="N274" s="284">
        <f>SUM(B274:M274)</f>
        <v>0</v>
      </c>
      <c r="O274" s="374"/>
      <c r="P274" s="143"/>
    </row>
    <row r="275" spans="1:16" ht="15.75" hidden="1" x14ac:dyDescent="0.25">
      <c r="A275" s="193" t="s">
        <v>36</v>
      </c>
      <c r="B275" s="283">
        <f>SUM(B274*0.2)</f>
        <v>0</v>
      </c>
      <c r="C275" s="283">
        <f t="shared" ref="C275" si="90">SUM(C274*0.2)</f>
        <v>0</v>
      </c>
      <c r="D275" s="283">
        <f t="shared" ref="D275" si="91">SUM(D274*0.2)</f>
        <v>0</v>
      </c>
      <c r="E275" s="283">
        <f t="shared" ref="E275" si="92">SUM(E274*0.2)</f>
        <v>0</v>
      </c>
      <c r="F275" s="283">
        <f t="shared" ref="F275" si="93">SUM(F274*0.2)</f>
        <v>0</v>
      </c>
      <c r="G275" s="283">
        <f t="shared" ref="G275" si="94">SUM(G274*0.2)</f>
        <v>0</v>
      </c>
      <c r="H275" s="283">
        <f t="shared" ref="H275" si="95">SUM(H274*0.2)</f>
        <v>0</v>
      </c>
      <c r="I275" s="283">
        <f t="shared" ref="I275" si="96">SUM(I274*0.2)</f>
        <v>0</v>
      </c>
      <c r="J275" s="283">
        <f t="shared" ref="J275" si="97">SUM(J274*0.2)</f>
        <v>0</v>
      </c>
      <c r="K275" s="283">
        <f t="shared" ref="K275" si="98">SUM(K274*0.2)</f>
        <v>0</v>
      </c>
      <c r="L275" s="283">
        <f t="shared" ref="L275" si="99">SUM(L274*0.2)</f>
        <v>0</v>
      </c>
      <c r="M275" s="283">
        <f t="shared" ref="M275" si="100">SUM(M274*0.2)</f>
        <v>0</v>
      </c>
      <c r="N275" s="283">
        <f>SUM(B275:M275)</f>
        <v>0</v>
      </c>
      <c r="O275" s="192"/>
      <c r="P275" s="160" t="s">
        <v>34</v>
      </c>
    </row>
    <row r="276" spans="1:16" ht="16.5" hidden="1" thickBot="1" x14ac:dyDescent="0.3">
      <c r="A276" s="193" t="s">
        <v>67</v>
      </c>
      <c r="B276" s="283">
        <f>SUM(B274-B275)</f>
        <v>0</v>
      </c>
      <c r="C276" s="283">
        <f t="shared" ref="C276:D276" si="101">SUM(C274-C275)</f>
        <v>0</v>
      </c>
      <c r="D276" s="283">
        <f t="shared" si="101"/>
        <v>0</v>
      </c>
      <c r="E276" s="283">
        <f>SUM(E274-E275)</f>
        <v>0</v>
      </c>
      <c r="F276" s="283">
        <f t="shared" ref="F276" si="102">SUM(F274-F275)</f>
        <v>0</v>
      </c>
      <c r="G276" s="283">
        <f>SUM(G274-G275)</f>
        <v>0</v>
      </c>
      <c r="H276" s="283">
        <f t="shared" ref="H276:M276" si="103">SUM(H274-H275)</f>
        <v>0</v>
      </c>
      <c r="I276" s="283">
        <f t="shared" si="103"/>
        <v>0</v>
      </c>
      <c r="J276" s="283">
        <f t="shared" si="103"/>
        <v>0</v>
      </c>
      <c r="K276" s="283">
        <f t="shared" si="103"/>
        <v>0</v>
      </c>
      <c r="L276" s="283">
        <f t="shared" si="103"/>
        <v>0</v>
      </c>
      <c r="M276" s="283">
        <f t="shared" si="103"/>
        <v>0</v>
      </c>
      <c r="N276" s="283">
        <f>SUM(B276:M276)</f>
        <v>0</v>
      </c>
      <c r="O276" s="159" t="s">
        <v>86</v>
      </c>
      <c r="P276" s="160" t="s">
        <v>21</v>
      </c>
    </row>
    <row r="277" spans="1:16" ht="16.5" hidden="1" thickBot="1" x14ac:dyDescent="0.3">
      <c r="A277" s="196" t="s">
        <v>38</v>
      </c>
      <c r="B277" s="197">
        <f>ROUND(B276,0)</f>
        <v>0</v>
      </c>
      <c r="C277" s="197">
        <f t="shared" ref="C277:L277" si="104">ROUND(C276,0)</f>
        <v>0</v>
      </c>
      <c r="D277" s="197">
        <f t="shared" si="104"/>
        <v>0</v>
      </c>
      <c r="E277" s="197">
        <f t="shared" si="104"/>
        <v>0</v>
      </c>
      <c r="F277" s="197">
        <f t="shared" si="104"/>
        <v>0</v>
      </c>
      <c r="G277" s="197">
        <f t="shared" si="104"/>
        <v>0</v>
      </c>
      <c r="H277" s="197">
        <f t="shared" si="104"/>
        <v>0</v>
      </c>
      <c r="I277" s="197">
        <f t="shared" si="104"/>
        <v>0</v>
      </c>
      <c r="J277" s="197">
        <f t="shared" si="104"/>
        <v>0</v>
      </c>
      <c r="K277" s="197">
        <f t="shared" si="104"/>
        <v>0</v>
      </c>
      <c r="L277" s="197">
        <f t="shared" si="104"/>
        <v>0</v>
      </c>
      <c r="M277" s="197">
        <f>ROUND(M276,0)</f>
        <v>0</v>
      </c>
      <c r="N277" s="197">
        <f>SUM(B277:M277)</f>
        <v>0</v>
      </c>
      <c r="O277" s="197">
        <f>'Non CARES Original Budget'!P239*(1-'Non CARES Original Budget'!D239)</f>
        <v>0</v>
      </c>
      <c r="P277" s="197">
        <f>O277-N277</f>
        <v>0</v>
      </c>
    </row>
    <row r="278" spans="1:16" ht="15.75" x14ac:dyDescent="0.25">
      <c r="A278" s="289"/>
      <c r="B278" s="290"/>
      <c r="C278" s="290"/>
      <c r="D278" s="290"/>
      <c r="E278" s="290"/>
      <c r="F278" s="290"/>
      <c r="G278" s="290"/>
      <c r="H278" s="290"/>
      <c r="I278" s="290"/>
      <c r="J278" s="290"/>
      <c r="K278" s="290"/>
      <c r="L278" s="290"/>
      <c r="M278" s="290"/>
      <c r="N278" s="290"/>
      <c r="O278" s="299"/>
    </row>
    <row r="279" spans="1:16" ht="15.75" x14ac:dyDescent="0.25">
      <c r="A279" s="289"/>
      <c r="B279" s="290"/>
      <c r="C279" s="290"/>
      <c r="D279" s="290"/>
      <c r="E279" s="290"/>
      <c r="F279" s="290"/>
      <c r="G279" s="290"/>
      <c r="H279" s="290"/>
      <c r="I279" s="290"/>
      <c r="J279" s="290"/>
      <c r="K279" s="290"/>
      <c r="L279" s="290"/>
      <c r="M279" s="290"/>
      <c r="N279" s="290"/>
      <c r="O279" s="299"/>
    </row>
    <row r="280" spans="1:16" ht="15.75" x14ac:dyDescent="0.25">
      <c r="A280" s="199"/>
      <c r="B280" s="13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</row>
    <row r="281" spans="1:16" ht="15.75" x14ac:dyDescent="0.25">
      <c r="A281" s="199"/>
      <c r="B281" s="13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</row>
    <row r="282" spans="1:16" ht="15.75" x14ac:dyDescent="0.25">
      <c r="A282" s="168" t="str">
        <f>'Non CARES Original Budget'!C5</f>
        <v>Lawrence County Commission RPT-040 FY 2023</v>
      </c>
      <c r="O282" s="136"/>
    </row>
    <row r="283" spans="1:16" ht="15.75" x14ac:dyDescent="0.25">
      <c r="A283" s="169" t="s">
        <v>0</v>
      </c>
      <c r="O283" s="136"/>
    </row>
    <row r="284" spans="1:16" ht="15.75" x14ac:dyDescent="0.25">
      <c r="A284" s="169" t="s">
        <v>1</v>
      </c>
      <c r="N284" s="135"/>
      <c r="O284" s="136"/>
    </row>
    <row r="285" spans="1:16" ht="15.75" x14ac:dyDescent="0.25">
      <c r="A285" s="169" t="s">
        <v>30</v>
      </c>
      <c r="N285" s="135"/>
      <c r="O285" s="136"/>
    </row>
    <row r="286" spans="1:16" ht="15.75" x14ac:dyDescent="0.25">
      <c r="A286" s="169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6"/>
    </row>
    <row r="287" spans="1:16" ht="15.75" x14ac:dyDescent="0.25">
      <c r="A287" s="200" t="s">
        <v>94</v>
      </c>
      <c r="B287" s="201" t="s">
        <v>7</v>
      </c>
      <c r="C287" s="202" t="s">
        <v>8</v>
      </c>
      <c r="D287" s="202" t="s">
        <v>9</v>
      </c>
      <c r="E287" s="202" t="s">
        <v>10</v>
      </c>
      <c r="F287" s="202" t="s">
        <v>11</v>
      </c>
      <c r="G287" s="202" t="s">
        <v>12</v>
      </c>
      <c r="H287" s="202" t="s">
        <v>13</v>
      </c>
      <c r="I287" s="202" t="s">
        <v>14</v>
      </c>
      <c r="J287" s="202" t="s">
        <v>15</v>
      </c>
      <c r="K287" s="202" t="s">
        <v>16</v>
      </c>
      <c r="L287" s="202" t="s">
        <v>17</v>
      </c>
      <c r="M287" s="203" t="s">
        <v>18</v>
      </c>
      <c r="N287" s="201" t="s">
        <v>84</v>
      </c>
      <c r="O287" s="136"/>
    </row>
    <row r="288" spans="1:16" x14ac:dyDescent="0.2">
      <c r="A288" s="204" t="s">
        <v>31</v>
      </c>
      <c r="B288" s="205">
        <f t="shared" ref="B288:M288" si="105">B71</f>
        <v>5000</v>
      </c>
      <c r="C288" s="206">
        <f t="shared" si="105"/>
        <v>0</v>
      </c>
      <c r="D288" s="206">
        <f t="shared" si="105"/>
        <v>0</v>
      </c>
      <c r="E288" s="206">
        <f t="shared" si="105"/>
        <v>0</v>
      </c>
      <c r="F288" s="206">
        <f t="shared" si="105"/>
        <v>0</v>
      </c>
      <c r="G288" s="206">
        <f t="shared" si="105"/>
        <v>0</v>
      </c>
      <c r="H288" s="206">
        <f t="shared" si="105"/>
        <v>0</v>
      </c>
      <c r="I288" s="206">
        <f t="shared" si="105"/>
        <v>0</v>
      </c>
      <c r="J288" s="206">
        <f t="shared" si="105"/>
        <v>0</v>
      </c>
      <c r="K288" s="206">
        <f t="shared" si="105"/>
        <v>0</v>
      </c>
      <c r="L288" s="206">
        <f t="shared" si="105"/>
        <v>0</v>
      </c>
      <c r="M288" s="207">
        <f t="shared" si="105"/>
        <v>0</v>
      </c>
      <c r="N288" s="208">
        <f>SUM(B288:M288)</f>
        <v>5000</v>
      </c>
      <c r="O288" s="136"/>
    </row>
    <row r="289" spans="1:15" ht="15.75" x14ac:dyDescent="0.25">
      <c r="A289" s="209" t="s">
        <v>48</v>
      </c>
      <c r="B289" s="210">
        <f>SUM(B288)</f>
        <v>5000</v>
      </c>
      <c r="C289" s="211">
        <f t="shared" ref="C289:M289" si="106">SUM(C288)</f>
        <v>0</v>
      </c>
      <c r="D289" s="211">
        <f t="shared" si="106"/>
        <v>0</v>
      </c>
      <c r="E289" s="211">
        <f t="shared" si="106"/>
        <v>0</v>
      </c>
      <c r="F289" s="211">
        <f t="shared" si="106"/>
        <v>0</v>
      </c>
      <c r="G289" s="211">
        <f t="shared" si="106"/>
        <v>0</v>
      </c>
      <c r="H289" s="211">
        <f t="shared" si="106"/>
        <v>0</v>
      </c>
      <c r="I289" s="211">
        <f t="shared" si="106"/>
        <v>0</v>
      </c>
      <c r="J289" s="211">
        <f t="shared" si="106"/>
        <v>0</v>
      </c>
      <c r="K289" s="211">
        <f t="shared" si="106"/>
        <v>0</v>
      </c>
      <c r="L289" s="211">
        <f t="shared" si="106"/>
        <v>0</v>
      </c>
      <c r="M289" s="212">
        <f t="shared" si="106"/>
        <v>0</v>
      </c>
      <c r="N289" s="210">
        <f>SUM(B289:M289)</f>
        <v>5000</v>
      </c>
      <c r="O289" s="136"/>
    </row>
    <row r="290" spans="1:15" ht="15.75" x14ac:dyDescent="0.25">
      <c r="A290" s="157"/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2"/>
      <c r="N290" s="152"/>
      <c r="O290" s="136"/>
    </row>
    <row r="291" spans="1:15" x14ac:dyDescent="0.2">
      <c r="B291" s="136"/>
      <c r="C291" s="136"/>
      <c r="D291" s="136"/>
      <c r="E291" s="136"/>
      <c r="F291" s="136"/>
      <c r="G291" s="136"/>
      <c r="H291" s="136"/>
      <c r="I291" s="136"/>
      <c r="J291" s="136"/>
      <c r="K291" s="152"/>
      <c r="L291" s="136"/>
      <c r="M291" s="136"/>
      <c r="N291" s="152"/>
      <c r="O291" s="136"/>
    </row>
    <row r="292" spans="1:15" ht="15.75" x14ac:dyDescent="0.25">
      <c r="A292" s="200" t="s">
        <v>32</v>
      </c>
      <c r="B292" s="201" t="s">
        <v>7</v>
      </c>
      <c r="C292" s="202" t="s">
        <v>8</v>
      </c>
      <c r="D292" s="202" t="s">
        <v>9</v>
      </c>
      <c r="E292" s="202" t="s">
        <v>10</v>
      </c>
      <c r="F292" s="202" t="s">
        <v>11</v>
      </c>
      <c r="G292" s="202" t="s">
        <v>12</v>
      </c>
      <c r="H292" s="202" t="s">
        <v>13</v>
      </c>
      <c r="I292" s="202" t="s">
        <v>14</v>
      </c>
      <c r="J292" s="202" t="s">
        <v>15</v>
      </c>
      <c r="K292" s="202" t="s">
        <v>16</v>
      </c>
      <c r="L292" s="202" t="s">
        <v>17</v>
      </c>
      <c r="M292" s="202" t="s">
        <v>18</v>
      </c>
      <c r="N292" s="213" t="s">
        <v>84</v>
      </c>
      <c r="O292" s="136"/>
    </row>
    <row r="293" spans="1:15" x14ac:dyDescent="0.2">
      <c r="A293" s="214"/>
      <c r="B293" s="215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7">
        <f t="shared" ref="N293:N298" si="107">SUM(B293:M293)</f>
        <v>0</v>
      </c>
      <c r="O293" s="136"/>
    </row>
    <row r="294" spans="1:15" x14ac:dyDescent="0.2">
      <c r="A294" s="214"/>
      <c r="B294" s="215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8"/>
      <c r="N294" s="217">
        <f t="shared" si="107"/>
        <v>0</v>
      </c>
      <c r="O294" s="136"/>
    </row>
    <row r="295" spans="1:15" x14ac:dyDescent="0.2">
      <c r="A295" s="214"/>
      <c r="B295" s="215"/>
      <c r="C295" s="216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  <c r="N295" s="217">
        <f t="shared" si="107"/>
        <v>0</v>
      </c>
      <c r="O295" s="136"/>
    </row>
    <row r="296" spans="1:15" x14ac:dyDescent="0.2">
      <c r="A296" s="214"/>
      <c r="B296" s="215"/>
      <c r="C296" s="216"/>
      <c r="D296" s="216"/>
      <c r="E296" s="216"/>
      <c r="F296" s="216"/>
      <c r="G296" s="216"/>
      <c r="H296" s="216"/>
      <c r="I296" s="216"/>
      <c r="J296" s="216"/>
      <c r="K296" s="216"/>
      <c r="L296" s="216"/>
      <c r="M296" s="216"/>
      <c r="N296" s="217">
        <f t="shared" si="107"/>
        <v>0</v>
      </c>
      <c r="O296" s="136"/>
    </row>
    <row r="297" spans="1:15" x14ac:dyDescent="0.2">
      <c r="A297" s="219"/>
      <c r="B297" s="220"/>
      <c r="C297" s="221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222">
        <f t="shared" si="107"/>
        <v>0</v>
      </c>
      <c r="O297" s="136"/>
    </row>
    <row r="298" spans="1:15" ht="15.75" x14ac:dyDescent="0.25">
      <c r="A298" s="209" t="s">
        <v>33</v>
      </c>
      <c r="B298" s="336">
        <f>SUBTOTAL(109,B293:B297)</f>
        <v>0</v>
      </c>
      <c r="C298" s="336">
        <f t="shared" ref="C298:M298" si="108">SUBTOTAL(109,C293:C297)</f>
        <v>0</v>
      </c>
      <c r="D298" s="336">
        <f t="shared" si="108"/>
        <v>0</v>
      </c>
      <c r="E298" s="336">
        <f t="shared" si="108"/>
        <v>0</v>
      </c>
      <c r="F298" s="336">
        <f t="shared" si="108"/>
        <v>0</v>
      </c>
      <c r="G298" s="336">
        <f t="shared" si="108"/>
        <v>0</v>
      </c>
      <c r="H298" s="336">
        <f t="shared" si="108"/>
        <v>0</v>
      </c>
      <c r="I298" s="336">
        <f t="shared" si="108"/>
        <v>0</v>
      </c>
      <c r="J298" s="336">
        <f t="shared" si="108"/>
        <v>0</v>
      </c>
      <c r="K298" s="336">
        <f t="shared" si="108"/>
        <v>0</v>
      </c>
      <c r="L298" s="336">
        <f t="shared" si="108"/>
        <v>0</v>
      </c>
      <c r="M298" s="336">
        <f t="shared" si="108"/>
        <v>0</v>
      </c>
      <c r="N298" s="210">
        <f t="shared" si="107"/>
        <v>0</v>
      </c>
      <c r="O298" s="136"/>
    </row>
    <row r="299" spans="1:15" ht="15.75" x14ac:dyDescent="0.25">
      <c r="A299" s="223"/>
      <c r="B299" s="224"/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5"/>
      <c r="O299" s="152"/>
    </row>
    <row r="300" spans="1:15" ht="15.75" x14ac:dyDescent="0.25">
      <c r="A300" s="226"/>
      <c r="B300" s="227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151"/>
      <c r="O300" s="152"/>
    </row>
    <row r="301" spans="1:15" ht="15.75" x14ac:dyDescent="0.25">
      <c r="A301" s="200" t="s">
        <v>93</v>
      </c>
      <c r="B301" s="201" t="s">
        <v>7</v>
      </c>
      <c r="C301" s="202" t="s">
        <v>8</v>
      </c>
      <c r="D301" s="202" t="s">
        <v>9</v>
      </c>
      <c r="E301" s="202" t="s">
        <v>10</v>
      </c>
      <c r="F301" s="202" t="s">
        <v>11</v>
      </c>
      <c r="G301" s="202" t="s">
        <v>12</v>
      </c>
      <c r="H301" s="202" t="s">
        <v>13</v>
      </c>
      <c r="I301" s="202" t="s">
        <v>14</v>
      </c>
      <c r="J301" s="202" t="s">
        <v>15</v>
      </c>
      <c r="K301" s="202" t="s">
        <v>16</v>
      </c>
      <c r="L301" s="202" t="s">
        <v>17</v>
      </c>
      <c r="M301" s="203" t="s">
        <v>18</v>
      </c>
      <c r="N301" s="201" t="s">
        <v>84</v>
      </c>
      <c r="O301" s="136"/>
    </row>
    <row r="302" spans="1:15" x14ac:dyDescent="0.2">
      <c r="A302" s="228" t="s">
        <v>22</v>
      </c>
      <c r="B302" s="215"/>
      <c r="C302" s="216"/>
      <c r="D302" s="216"/>
      <c r="E302" s="216"/>
      <c r="F302" s="216"/>
      <c r="G302" s="216"/>
      <c r="H302" s="216"/>
      <c r="I302" s="216"/>
      <c r="J302" s="216"/>
      <c r="K302" s="216"/>
      <c r="L302" s="216"/>
      <c r="M302" s="216"/>
      <c r="N302" s="217">
        <f>SUM(B302:M302)</f>
        <v>0</v>
      </c>
      <c r="O302" s="136"/>
    </row>
    <row r="303" spans="1:15" x14ac:dyDescent="0.2">
      <c r="A303" s="214" t="s">
        <v>300</v>
      </c>
      <c r="B303" s="215"/>
      <c r="C303" s="216"/>
      <c r="D303" s="216"/>
      <c r="E303" s="216"/>
      <c r="F303" s="216"/>
      <c r="G303" s="216"/>
      <c r="H303" s="216"/>
      <c r="I303" s="216"/>
      <c r="J303" s="216"/>
      <c r="K303" s="216"/>
      <c r="L303" s="216"/>
      <c r="M303" s="216"/>
      <c r="N303" s="217">
        <f>SUM(B303:M303)</f>
        <v>0</v>
      </c>
      <c r="O303" s="136"/>
    </row>
    <row r="304" spans="1:15" x14ac:dyDescent="0.2">
      <c r="A304" s="228"/>
      <c r="B304" s="215"/>
      <c r="C304" s="216"/>
      <c r="D304" s="216"/>
      <c r="E304" s="216"/>
      <c r="F304" s="216"/>
      <c r="G304" s="216"/>
      <c r="H304" s="216"/>
      <c r="I304" s="216"/>
      <c r="J304" s="216"/>
      <c r="K304" s="216"/>
      <c r="L304" s="216"/>
      <c r="M304" s="216"/>
      <c r="N304" s="217">
        <f>SUM(B304:M304)</f>
        <v>0</v>
      </c>
      <c r="O304" s="136"/>
    </row>
    <row r="305" spans="1:15" x14ac:dyDescent="0.2">
      <c r="A305" s="214"/>
      <c r="B305" s="215"/>
      <c r="C305" s="221"/>
      <c r="D305" s="221"/>
      <c r="E305" s="221"/>
      <c r="F305" s="221"/>
      <c r="G305" s="221"/>
      <c r="H305" s="221"/>
      <c r="I305" s="221"/>
      <c r="J305" s="221"/>
      <c r="K305" s="221"/>
      <c r="L305" s="221"/>
      <c r="M305" s="216"/>
      <c r="N305" s="217">
        <f>SUM(B305:M305)</f>
        <v>0</v>
      </c>
      <c r="O305" s="136"/>
    </row>
    <row r="306" spans="1:15" ht="15.75" x14ac:dyDescent="0.25">
      <c r="A306" s="209" t="s">
        <v>45</v>
      </c>
      <c r="B306" s="336">
        <f>SUBTOTAL(109,B302:B305)</f>
        <v>0</v>
      </c>
      <c r="C306" s="336">
        <f t="shared" ref="C306:M306" si="109">SUBTOTAL(109,C302:C305)</f>
        <v>0</v>
      </c>
      <c r="D306" s="336">
        <f t="shared" si="109"/>
        <v>0</v>
      </c>
      <c r="E306" s="336">
        <f t="shared" si="109"/>
        <v>0</v>
      </c>
      <c r="F306" s="336">
        <f t="shared" si="109"/>
        <v>0</v>
      </c>
      <c r="G306" s="336">
        <f t="shared" si="109"/>
        <v>0</v>
      </c>
      <c r="H306" s="336">
        <f t="shared" si="109"/>
        <v>0</v>
      </c>
      <c r="I306" s="336">
        <f t="shared" si="109"/>
        <v>0</v>
      </c>
      <c r="J306" s="336">
        <f t="shared" si="109"/>
        <v>0</v>
      </c>
      <c r="K306" s="336">
        <f t="shared" si="109"/>
        <v>0</v>
      </c>
      <c r="L306" s="336">
        <f t="shared" si="109"/>
        <v>0</v>
      </c>
      <c r="M306" s="336">
        <f t="shared" si="109"/>
        <v>0</v>
      </c>
      <c r="N306" s="210">
        <f>SUM(B306:M306)</f>
        <v>0</v>
      </c>
      <c r="O306" s="136"/>
    </row>
    <row r="307" spans="1:15" ht="15.75" x14ac:dyDescent="0.25">
      <c r="A307" s="223"/>
      <c r="B307" s="229"/>
      <c r="C307" s="229"/>
      <c r="D307" s="229"/>
      <c r="E307" s="229"/>
      <c r="F307" s="229"/>
      <c r="G307" s="229"/>
      <c r="H307" s="229"/>
      <c r="I307" s="229"/>
      <c r="J307" s="229"/>
      <c r="K307" s="229"/>
      <c r="L307" s="229"/>
      <c r="M307" s="229"/>
      <c r="N307" s="230"/>
      <c r="O307" s="136"/>
    </row>
    <row r="308" spans="1:15" ht="15.75" hidden="1" x14ac:dyDescent="0.25">
      <c r="A308" s="200" t="s">
        <v>70</v>
      </c>
      <c r="B308" s="202" t="s">
        <v>7</v>
      </c>
      <c r="C308" s="202" t="s">
        <v>8</v>
      </c>
      <c r="D308" s="202" t="s">
        <v>9</v>
      </c>
      <c r="E308" s="202" t="s">
        <v>10</v>
      </c>
      <c r="F308" s="202" t="s">
        <v>11</v>
      </c>
      <c r="G308" s="202" t="s">
        <v>12</v>
      </c>
      <c r="H308" s="202" t="s">
        <v>13</v>
      </c>
      <c r="I308" s="202" t="s">
        <v>14</v>
      </c>
      <c r="J308" s="202" t="s">
        <v>15</v>
      </c>
      <c r="K308" s="202" t="s">
        <v>16</v>
      </c>
      <c r="L308" s="202" t="s">
        <v>17</v>
      </c>
      <c r="M308" s="202" t="s">
        <v>18</v>
      </c>
      <c r="N308" s="201" t="s">
        <v>84</v>
      </c>
      <c r="O308" s="136"/>
    </row>
    <row r="309" spans="1:15" hidden="1" x14ac:dyDescent="0.2">
      <c r="A309" s="214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231">
        <f t="shared" ref="N309:N317" si="110">SUM(B309:M309)</f>
        <v>0</v>
      </c>
      <c r="O309" s="136"/>
    </row>
    <row r="310" spans="1:15" hidden="1" x14ac:dyDescent="0.2">
      <c r="A310" s="214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231">
        <f t="shared" si="110"/>
        <v>0</v>
      </c>
      <c r="O310" s="136"/>
    </row>
    <row r="311" spans="1:15" hidden="1" x14ac:dyDescent="0.2">
      <c r="A311" s="214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231">
        <f t="shared" si="110"/>
        <v>0</v>
      </c>
      <c r="O311" s="136"/>
    </row>
    <row r="312" spans="1:15" hidden="1" x14ac:dyDescent="0.2">
      <c r="A312" s="214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231">
        <f t="shared" si="110"/>
        <v>0</v>
      </c>
      <c r="O312" s="136"/>
    </row>
    <row r="313" spans="1:15" ht="15.75" hidden="1" x14ac:dyDescent="0.25">
      <c r="A313" s="232" t="s">
        <v>72</v>
      </c>
      <c r="B313" s="233">
        <f t="shared" ref="B313:M313" si="111">SUM(B309:B312)</f>
        <v>0</v>
      </c>
      <c r="C313" s="233">
        <f t="shared" si="111"/>
        <v>0</v>
      </c>
      <c r="D313" s="233">
        <f t="shared" si="111"/>
        <v>0</v>
      </c>
      <c r="E313" s="233">
        <f t="shared" si="111"/>
        <v>0</v>
      </c>
      <c r="F313" s="233">
        <f t="shared" si="111"/>
        <v>0</v>
      </c>
      <c r="G313" s="233">
        <f t="shared" si="111"/>
        <v>0</v>
      </c>
      <c r="H313" s="233">
        <f t="shared" si="111"/>
        <v>0</v>
      </c>
      <c r="I313" s="233">
        <f t="shared" si="111"/>
        <v>0</v>
      </c>
      <c r="J313" s="233">
        <f t="shared" si="111"/>
        <v>0</v>
      </c>
      <c r="K313" s="233">
        <f t="shared" si="111"/>
        <v>0</v>
      </c>
      <c r="L313" s="233">
        <f t="shared" si="111"/>
        <v>0</v>
      </c>
      <c r="M313" s="233">
        <f t="shared" si="111"/>
        <v>0</v>
      </c>
      <c r="N313" s="234">
        <f t="shared" si="110"/>
        <v>0</v>
      </c>
      <c r="O313" s="136"/>
    </row>
    <row r="314" spans="1:15" hidden="1" x14ac:dyDescent="0.2">
      <c r="A314" s="204" t="s">
        <v>71</v>
      </c>
      <c r="B314" s="235">
        <f t="shared" ref="B314:M314" si="112">B313*0.5</f>
        <v>0</v>
      </c>
      <c r="C314" s="235">
        <f t="shared" si="112"/>
        <v>0</v>
      </c>
      <c r="D314" s="235">
        <f t="shared" si="112"/>
        <v>0</v>
      </c>
      <c r="E314" s="235">
        <f t="shared" si="112"/>
        <v>0</v>
      </c>
      <c r="F314" s="235">
        <f t="shared" si="112"/>
        <v>0</v>
      </c>
      <c r="G314" s="235">
        <f t="shared" si="112"/>
        <v>0</v>
      </c>
      <c r="H314" s="235">
        <f t="shared" si="112"/>
        <v>0</v>
      </c>
      <c r="I314" s="235">
        <f t="shared" si="112"/>
        <v>0</v>
      </c>
      <c r="J314" s="235">
        <f t="shared" si="112"/>
        <v>0</v>
      </c>
      <c r="K314" s="235">
        <f t="shared" si="112"/>
        <v>0</v>
      </c>
      <c r="L314" s="235">
        <f t="shared" si="112"/>
        <v>0</v>
      </c>
      <c r="M314" s="235">
        <f t="shared" si="112"/>
        <v>0</v>
      </c>
      <c r="N314" s="234">
        <f t="shared" si="110"/>
        <v>0</v>
      </c>
      <c r="O314" s="136"/>
    </row>
    <row r="315" spans="1:15" ht="15.75" hidden="1" x14ac:dyDescent="0.25">
      <c r="A315" s="236" t="s">
        <v>285</v>
      </c>
      <c r="B315" s="147">
        <f t="shared" ref="B315:M315" si="113">B313-B314</f>
        <v>0</v>
      </c>
      <c r="C315" s="147">
        <f t="shared" si="113"/>
        <v>0</v>
      </c>
      <c r="D315" s="147">
        <f t="shared" si="113"/>
        <v>0</v>
      </c>
      <c r="E315" s="147">
        <f t="shared" si="113"/>
        <v>0</v>
      </c>
      <c r="F315" s="147">
        <f t="shared" si="113"/>
        <v>0</v>
      </c>
      <c r="G315" s="147">
        <f t="shared" si="113"/>
        <v>0</v>
      </c>
      <c r="H315" s="147">
        <f t="shared" si="113"/>
        <v>0</v>
      </c>
      <c r="I315" s="147">
        <f t="shared" si="113"/>
        <v>0</v>
      </c>
      <c r="J315" s="147">
        <f t="shared" si="113"/>
        <v>0</v>
      </c>
      <c r="K315" s="147">
        <f t="shared" si="113"/>
        <v>0</v>
      </c>
      <c r="L315" s="147">
        <f t="shared" si="113"/>
        <v>0</v>
      </c>
      <c r="M315" s="147">
        <f t="shared" si="113"/>
        <v>0</v>
      </c>
      <c r="N315" s="237">
        <f t="shared" si="110"/>
        <v>0</v>
      </c>
      <c r="O315" s="136"/>
    </row>
    <row r="316" spans="1:15" ht="15.75" hidden="1" x14ac:dyDescent="0.25">
      <c r="A316" s="236" t="s">
        <v>287</v>
      </c>
      <c r="B316" s="147">
        <f t="shared" ref="B316:M316" si="114">B77</f>
        <v>0</v>
      </c>
      <c r="C316" s="147">
        <f t="shared" si="114"/>
        <v>0</v>
      </c>
      <c r="D316" s="147">
        <f t="shared" si="114"/>
        <v>0</v>
      </c>
      <c r="E316" s="147">
        <f t="shared" si="114"/>
        <v>0</v>
      </c>
      <c r="F316" s="147">
        <f t="shared" si="114"/>
        <v>0</v>
      </c>
      <c r="G316" s="147">
        <f t="shared" si="114"/>
        <v>0</v>
      </c>
      <c r="H316" s="147">
        <f t="shared" si="114"/>
        <v>0</v>
      </c>
      <c r="I316" s="147">
        <f t="shared" si="114"/>
        <v>0</v>
      </c>
      <c r="J316" s="147">
        <f t="shared" si="114"/>
        <v>0</v>
      </c>
      <c r="K316" s="147">
        <f t="shared" si="114"/>
        <v>0</v>
      </c>
      <c r="L316" s="147">
        <f t="shared" si="114"/>
        <v>0</v>
      </c>
      <c r="M316" s="147">
        <f t="shared" si="114"/>
        <v>0</v>
      </c>
      <c r="N316" s="237">
        <f t="shared" si="110"/>
        <v>0</v>
      </c>
      <c r="O316" s="136"/>
    </row>
    <row r="317" spans="1:15" ht="15.75" hidden="1" x14ac:dyDescent="0.25">
      <c r="A317" s="209" t="s">
        <v>78</v>
      </c>
      <c r="B317" s="238">
        <f t="shared" ref="B317:M317" si="115">B315-B316</f>
        <v>0</v>
      </c>
      <c r="C317" s="238">
        <f t="shared" si="115"/>
        <v>0</v>
      </c>
      <c r="D317" s="238">
        <f t="shared" si="115"/>
        <v>0</v>
      </c>
      <c r="E317" s="238">
        <f t="shared" si="115"/>
        <v>0</v>
      </c>
      <c r="F317" s="238">
        <f t="shared" si="115"/>
        <v>0</v>
      </c>
      <c r="G317" s="238">
        <f t="shared" si="115"/>
        <v>0</v>
      </c>
      <c r="H317" s="238">
        <f t="shared" si="115"/>
        <v>0</v>
      </c>
      <c r="I317" s="238">
        <f t="shared" si="115"/>
        <v>0</v>
      </c>
      <c r="J317" s="238">
        <f t="shared" si="115"/>
        <v>0</v>
      </c>
      <c r="K317" s="238">
        <f t="shared" si="115"/>
        <v>0</v>
      </c>
      <c r="L317" s="238">
        <f t="shared" si="115"/>
        <v>0</v>
      </c>
      <c r="M317" s="238">
        <f t="shared" si="115"/>
        <v>0</v>
      </c>
      <c r="N317" s="239">
        <f t="shared" si="110"/>
        <v>0</v>
      </c>
      <c r="O317" s="136"/>
    </row>
    <row r="318" spans="1:15" ht="15.75" hidden="1" x14ac:dyDescent="0.25">
      <c r="A318" s="157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52"/>
      <c r="O318" s="136"/>
    </row>
    <row r="319" spans="1:15" ht="15.75" hidden="1" x14ac:dyDescent="0.25">
      <c r="A319" s="200" t="s">
        <v>73</v>
      </c>
      <c r="B319" s="202" t="s">
        <v>7</v>
      </c>
      <c r="C319" s="202" t="s">
        <v>8</v>
      </c>
      <c r="D319" s="202" t="s">
        <v>9</v>
      </c>
      <c r="E319" s="202" t="s">
        <v>10</v>
      </c>
      <c r="F319" s="202" t="s">
        <v>11</v>
      </c>
      <c r="G319" s="202" t="s">
        <v>12</v>
      </c>
      <c r="H319" s="202" t="s">
        <v>13</v>
      </c>
      <c r="I319" s="202" t="s">
        <v>14</v>
      </c>
      <c r="J319" s="202" t="s">
        <v>15</v>
      </c>
      <c r="K319" s="202" t="s">
        <v>16</v>
      </c>
      <c r="L319" s="202" t="s">
        <v>17</v>
      </c>
      <c r="M319" s="202" t="s">
        <v>18</v>
      </c>
      <c r="N319" s="201" t="s">
        <v>84</v>
      </c>
      <c r="O319" s="136"/>
    </row>
    <row r="320" spans="1:15" hidden="1" x14ac:dyDescent="0.2">
      <c r="A320" s="214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217">
        <f t="shared" ref="N320:N328" si="116">SUM(B320:M320)</f>
        <v>0</v>
      </c>
      <c r="O320" s="136"/>
    </row>
    <row r="321" spans="1:15" hidden="1" x14ac:dyDescent="0.2">
      <c r="A321" s="214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217">
        <f t="shared" si="116"/>
        <v>0</v>
      </c>
      <c r="O321" s="136"/>
    </row>
    <row r="322" spans="1:15" hidden="1" x14ac:dyDescent="0.2">
      <c r="A322" s="214"/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217">
        <f t="shared" si="116"/>
        <v>0</v>
      </c>
      <c r="O322" s="136"/>
    </row>
    <row r="323" spans="1:15" hidden="1" x14ac:dyDescent="0.2">
      <c r="A323" s="214"/>
      <c r="B323" s="183"/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222">
        <f t="shared" si="116"/>
        <v>0</v>
      </c>
      <c r="O323" s="136"/>
    </row>
    <row r="324" spans="1:15" ht="15.75" hidden="1" x14ac:dyDescent="0.25">
      <c r="A324" s="232" t="s">
        <v>74</v>
      </c>
      <c r="B324" s="240">
        <f t="shared" ref="B324:M324" si="117">SUM(B320:B323)</f>
        <v>0</v>
      </c>
      <c r="C324" s="240">
        <f t="shared" si="117"/>
        <v>0</v>
      </c>
      <c r="D324" s="240">
        <f t="shared" si="117"/>
        <v>0</v>
      </c>
      <c r="E324" s="240">
        <f t="shared" si="117"/>
        <v>0</v>
      </c>
      <c r="F324" s="240">
        <f t="shared" si="117"/>
        <v>0</v>
      </c>
      <c r="G324" s="240">
        <f t="shared" si="117"/>
        <v>0</v>
      </c>
      <c r="H324" s="240">
        <f t="shared" si="117"/>
        <v>0</v>
      </c>
      <c r="I324" s="240">
        <f t="shared" si="117"/>
        <v>0</v>
      </c>
      <c r="J324" s="240">
        <f t="shared" si="117"/>
        <v>0</v>
      </c>
      <c r="K324" s="240">
        <f t="shared" si="117"/>
        <v>0</v>
      </c>
      <c r="L324" s="240">
        <f t="shared" si="117"/>
        <v>0</v>
      </c>
      <c r="M324" s="240">
        <f t="shared" si="117"/>
        <v>0</v>
      </c>
      <c r="N324" s="241">
        <f t="shared" si="116"/>
        <v>0</v>
      </c>
      <c r="O324" s="136"/>
    </row>
    <row r="325" spans="1:15" hidden="1" x14ac:dyDescent="0.2">
      <c r="A325" s="204" t="s">
        <v>76</v>
      </c>
      <c r="B325" s="242">
        <f>B324*0.2</f>
        <v>0</v>
      </c>
      <c r="C325" s="242">
        <f t="shared" ref="C325:M325" si="118">C324*0.2</f>
        <v>0</v>
      </c>
      <c r="D325" s="242">
        <f t="shared" si="118"/>
        <v>0</v>
      </c>
      <c r="E325" s="242">
        <f t="shared" si="118"/>
        <v>0</v>
      </c>
      <c r="F325" s="242">
        <f t="shared" si="118"/>
        <v>0</v>
      </c>
      <c r="G325" s="242">
        <f t="shared" si="118"/>
        <v>0</v>
      </c>
      <c r="H325" s="242">
        <f t="shared" si="118"/>
        <v>0</v>
      </c>
      <c r="I325" s="242">
        <f t="shared" si="118"/>
        <v>0</v>
      </c>
      <c r="J325" s="242">
        <f t="shared" si="118"/>
        <v>0</v>
      </c>
      <c r="K325" s="242">
        <f t="shared" si="118"/>
        <v>0</v>
      </c>
      <c r="L325" s="242">
        <f t="shared" si="118"/>
        <v>0</v>
      </c>
      <c r="M325" s="242">
        <f t="shared" si="118"/>
        <v>0</v>
      </c>
      <c r="N325" s="208">
        <f t="shared" si="116"/>
        <v>0</v>
      </c>
      <c r="O325" s="136"/>
    </row>
    <row r="326" spans="1:15" ht="15.75" hidden="1" x14ac:dyDescent="0.25">
      <c r="A326" s="236" t="s">
        <v>286</v>
      </c>
      <c r="B326" s="243">
        <f t="shared" ref="B326:M326" si="119">B324-B325</f>
        <v>0</v>
      </c>
      <c r="C326" s="243">
        <f t="shared" si="119"/>
        <v>0</v>
      </c>
      <c r="D326" s="243">
        <f t="shared" si="119"/>
        <v>0</v>
      </c>
      <c r="E326" s="243">
        <f t="shared" si="119"/>
        <v>0</v>
      </c>
      <c r="F326" s="243">
        <f t="shared" si="119"/>
        <v>0</v>
      </c>
      <c r="G326" s="243">
        <f t="shared" si="119"/>
        <v>0</v>
      </c>
      <c r="H326" s="243">
        <f t="shared" si="119"/>
        <v>0</v>
      </c>
      <c r="I326" s="243">
        <f t="shared" si="119"/>
        <v>0</v>
      </c>
      <c r="J326" s="243">
        <f t="shared" si="119"/>
        <v>0</v>
      </c>
      <c r="K326" s="243">
        <f t="shared" si="119"/>
        <v>0</v>
      </c>
      <c r="L326" s="243">
        <f t="shared" si="119"/>
        <v>0</v>
      </c>
      <c r="M326" s="243">
        <f t="shared" si="119"/>
        <v>0</v>
      </c>
      <c r="N326" s="244">
        <f t="shared" si="116"/>
        <v>0</v>
      </c>
      <c r="O326" s="136"/>
    </row>
    <row r="327" spans="1:15" s="143" customFormat="1" ht="15.75" hidden="1" x14ac:dyDescent="0.25">
      <c r="A327" s="236" t="s">
        <v>288</v>
      </c>
      <c r="B327" s="243">
        <f t="shared" ref="B327:M327" si="120">B150</f>
        <v>0</v>
      </c>
      <c r="C327" s="243">
        <f t="shared" si="120"/>
        <v>0</v>
      </c>
      <c r="D327" s="243">
        <f t="shared" si="120"/>
        <v>0</v>
      </c>
      <c r="E327" s="243">
        <f t="shared" si="120"/>
        <v>0</v>
      </c>
      <c r="F327" s="243">
        <f t="shared" si="120"/>
        <v>0</v>
      </c>
      <c r="G327" s="243">
        <f t="shared" si="120"/>
        <v>0</v>
      </c>
      <c r="H327" s="243">
        <f t="shared" si="120"/>
        <v>0</v>
      </c>
      <c r="I327" s="243">
        <f t="shared" si="120"/>
        <v>0</v>
      </c>
      <c r="J327" s="243">
        <f t="shared" si="120"/>
        <v>0</v>
      </c>
      <c r="K327" s="243">
        <f t="shared" si="120"/>
        <v>0</v>
      </c>
      <c r="L327" s="243">
        <f t="shared" si="120"/>
        <v>0</v>
      </c>
      <c r="M327" s="243">
        <f t="shared" si="120"/>
        <v>0</v>
      </c>
      <c r="N327" s="244">
        <f t="shared" si="116"/>
        <v>0</v>
      </c>
      <c r="O327" s="152"/>
    </row>
    <row r="328" spans="1:15" s="143" customFormat="1" ht="15.75" hidden="1" x14ac:dyDescent="0.25">
      <c r="A328" s="232" t="s">
        <v>78</v>
      </c>
      <c r="B328" s="240">
        <f t="shared" ref="B328:M328" si="121">B326-B327</f>
        <v>0</v>
      </c>
      <c r="C328" s="240">
        <f t="shared" si="121"/>
        <v>0</v>
      </c>
      <c r="D328" s="240">
        <f t="shared" si="121"/>
        <v>0</v>
      </c>
      <c r="E328" s="240">
        <f t="shared" si="121"/>
        <v>0</v>
      </c>
      <c r="F328" s="240">
        <f t="shared" si="121"/>
        <v>0</v>
      </c>
      <c r="G328" s="240">
        <f t="shared" si="121"/>
        <v>0</v>
      </c>
      <c r="H328" s="240">
        <f t="shared" si="121"/>
        <v>0</v>
      </c>
      <c r="I328" s="240">
        <f t="shared" si="121"/>
        <v>0</v>
      </c>
      <c r="J328" s="240">
        <f t="shared" si="121"/>
        <v>0</v>
      </c>
      <c r="K328" s="240">
        <f t="shared" si="121"/>
        <v>0</v>
      </c>
      <c r="L328" s="240">
        <f t="shared" si="121"/>
        <v>0</v>
      </c>
      <c r="M328" s="240">
        <f t="shared" si="121"/>
        <v>0</v>
      </c>
      <c r="N328" s="241">
        <f t="shared" si="116"/>
        <v>0</v>
      </c>
      <c r="O328" s="152"/>
    </row>
    <row r="329" spans="1:15" ht="15.75" x14ac:dyDescent="0.25">
      <c r="A329" s="157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92"/>
      <c r="O329" s="136"/>
    </row>
    <row r="330" spans="1:15" ht="15.75" x14ac:dyDescent="0.25">
      <c r="A330" s="157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92"/>
      <c r="O330" s="136"/>
    </row>
    <row r="331" spans="1:15" ht="15.75" x14ac:dyDescent="0.25">
      <c r="A331" s="209" t="s">
        <v>110</v>
      </c>
      <c r="B331" s="245">
        <f>B306+B298</f>
        <v>0</v>
      </c>
      <c r="C331" s="246">
        <f t="shared" ref="C331:M331" si="122">C306+C298</f>
        <v>0</v>
      </c>
      <c r="D331" s="246">
        <f t="shared" si="122"/>
        <v>0</v>
      </c>
      <c r="E331" s="246">
        <f t="shared" si="122"/>
        <v>0</v>
      </c>
      <c r="F331" s="246">
        <f t="shared" si="122"/>
        <v>0</v>
      </c>
      <c r="G331" s="246">
        <f t="shared" si="122"/>
        <v>0</v>
      </c>
      <c r="H331" s="246">
        <f t="shared" si="122"/>
        <v>0</v>
      </c>
      <c r="I331" s="246">
        <f t="shared" si="122"/>
        <v>0</v>
      </c>
      <c r="J331" s="246">
        <f t="shared" si="122"/>
        <v>0</v>
      </c>
      <c r="K331" s="246">
        <f t="shared" si="122"/>
        <v>0</v>
      </c>
      <c r="L331" s="246">
        <f t="shared" si="122"/>
        <v>0</v>
      </c>
      <c r="M331" s="247">
        <f t="shared" si="122"/>
        <v>0</v>
      </c>
      <c r="N331" s="248">
        <f>SUM(B331:M331)</f>
        <v>0</v>
      </c>
      <c r="O331" s="136"/>
    </row>
    <row r="332" spans="1:15" ht="15.75" x14ac:dyDescent="0.25">
      <c r="A332" s="157"/>
      <c r="B332" s="216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192"/>
      <c r="O332" s="136"/>
    </row>
    <row r="333" spans="1:15" s="143" customFormat="1" ht="15.75" x14ac:dyDescent="0.25">
      <c r="A333" s="249" t="s">
        <v>46</v>
      </c>
      <c r="B333" s="244">
        <f t="shared" ref="B333:M333" si="123">B76</f>
        <v>5675</v>
      </c>
      <c r="C333" s="243">
        <f t="shared" si="123"/>
        <v>0</v>
      </c>
      <c r="D333" s="243">
        <f t="shared" si="123"/>
        <v>0</v>
      </c>
      <c r="E333" s="243">
        <f t="shared" si="123"/>
        <v>0</v>
      </c>
      <c r="F333" s="243">
        <f t="shared" si="123"/>
        <v>0</v>
      </c>
      <c r="G333" s="243">
        <f t="shared" si="123"/>
        <v>0</v>
      </c>
      <c r="H333" s="243">
        <f t="shared" si="123"/>
        <v>0</v>
      </c>
      <c r="I333" s="243">
        <f t="shared" si="123"/>
        <v>0</v>
      </c>
      <c r="J333" s="243">
        <f t="shared" si="123"/>
        <v>0</v>
      </c>
      <c r="K333" s="243">
        <f t="shared" si="123"/>
        <v>0</v>
      </c>
      <c r="L333" s="243">
        <f t="shared" si="123"/>
        <v>0</v>
      </c>
      <c r="M333" s="243">
        <f t="shared" si="123"/>
        <v>0</v>
      </c>
      <c r="N333" s="244">
        <f>SUM(B333:M333)</f>
        <v>5675</v>
      </c>
      <c r="O333" s="152"/>
    </row>
    <row r="334" spans="1:15" ht="15.75" x14ac:dyDescent="0.25">
      <c r="A334" s="250" t="s">
        <v>47</v>
      </c>
      <c r="B334" s="208">
        <f t="shared" ref="B334:M334" si="124">B149</f>
        <v>2161.9999999999995</v>
      </c>
      <c r="C334" s="242">
        <f t="shared" si="124"/>
        <v>0</v>
      </c>
      <c r="D334" s="242">
        <f t="shared" si="124"/>
        <v>0</v>
      </c>
      <c r="E334" s="242">
        <f t="shared" si="124"/>
        <v>0</v>
      </c>
      <c r="F334" s="242">
        <f t="shared" si="124"/>
        <v>0</v>
      </c>
      <c r="G334" s="242">
        <f t="shared" si="124"/>
        <v>0</v>
      </c>
      <c r="H334" s="242">
        <f t="shared" si="124"/>
        <v>0</v>
      </c>
      <c r="I334" s="242">
        <f t="shared" si="124"/>
        <v>0</v>
      </c>
      <c r="J334" s="242">
        <f t="shared" si="124"/>
        <v>0</v>
      </c>
      <c r="K334" s="242">
        <f t="shared" si="124"/>
        <v>0</v>
      </c>
      <c r="L334" s="242">
        <f t="shared" si="124"/>
        <v>0</v>
      </c>
      <c r="M334" s="242">
        <f t="shared" si="124"/>
        <v>0</v>
      </c>
      <c r="N334" s="208">
        <f>SUM(B334:M334)</f>
        <v>2161.9999999999995</v>
      </c>
      <c r="O334" s="136"/>
    </row>
    <row r="335" spans="1:15" ht="15.75" x14ac:dyDescent="0.25">
      <c r="A335" s="251" t="s">
        <v>83</v>
      </c>
      <c r="B335" s="252">
        <f t="shared" ref="B335:M335" si="125">+B184+B200+B215+B230+B245+B260+B275</f>
        <v>1210</v>
      </c>
      <c r="C335" s="253">
        <f t="shared" si="125"/>
        <v>0</v>
      </c>
      <c r="D335" s="253">
        <f t="shared" si="125"/>
        <v>0</v>
      </c>
      <c r="E335" s="253">
        <f t="shared" si="125"/>
        <v>0</v>
      </c>
      <c r="F335" s="253">
        <f t="shared" si="125"/>
        <v>0</v>
      </c>
      <c r="G335" s="253">
        <f t="shared" si="125"/>
        <v>0</v>
      </c>
      <c r="H335" s="253">
        <f t="shared" si="125"/>
        <v>0</v>
      </c>
      <c r="I335" s="253">
        <f t="shared" si="125"/>
        <v>0</v>
      </c>
      <c r="J335" s="253">
        <f t="shared" si="125"/>
        <v>0</v>
      </c>
      <c r="K335" s="253">
        <f t="shared" si="125"/>
        <v>0</v>
      </c>
      <c r="L335" s="253">
        <f t="shared" si="125"/>
        <v>0</v>
      </c>
      <c r="M335" s="253">
        <f t="shared" si="125"/>
        <v>0</v>
      </c>
      <c r="N335" s="208">
        <f>SUM(B335:M335)</f>
        <v>1210</v>
      </c>
      <c r="O335" s="136"/>
    </row>
    <row r="336" spans="1:15" ht="15.75" x14ac:dyDescent="0.25">
      <c r="A336" s="254" t="s">
        <v>292</v>
      </c>
      <c r="B336" s="252">
        <f>SUM(B333:B335)</f>
        <v>9047</v>
      </c>
      <c r="C336" s="240">
        <f t="shared" ref="C336:M336" si="126">SUM(C333:C335)</f>
        <v>0</v>
      </c>
      <c r="D336" s="240">
        <f t="shared" si="126"/>
        <v>0</v>
      </c>
      <c r="E336" s="240">
        <f t="shared" si="126"/>
        <v>0</v>
      </c>
      <c r="F336" s="240">
        <f t="shared" si="126"/>
        <v>0</v>
      </c>
      <c r="G336" s="240">
        <f t="shared" si="126"/>
        <v>0</v>
      </c>
      <c r="H336" s="240">
        <f t="shared" si="126"/>
        <v>0</v>
      </c>
      <c r="I336" s="240">
        <f t="shared" si="126"/>
        <v>0</v>
      </c>
      <c r="J336" s="240">
        <f t="shared" si="126"/>
        <v>0</v>
      </c>
      <c r="K336" s="240">
        <f t="shared" si="126"/>
        <v>0</v>
      </c>
      <c r="L336" s="240">
        <f t="shared" si="126"/>
        <v>0</v>
      </c>
      <c r="M336" s="255">
        <f t="shared" si="126"/>
        <v>0</v>
      </c>
      <c r="N336" s="241">
        <f>SUM(N333:N335)</f>
        <v>9047</v>
      </c>
      <c r="O336" s="136"/>
    </row>
    <row r="337" spans="1:16" ht="15.75" hidden="1" x14ac:dyDescent="0.25">
      <c r="A337" s="256" t="s">
        <v>77</v>
      </c>
      <c r="B337" s="241">
        <f>B327+B316</f>
        <v>0</v>
      </c>
      <c r="C337" s="240">
        <f>C327+C316</f>
        <v>0</v>
      </c>
      <c r="D337" s="240">
        <f t="shared" ref="D337:M337" si="127">D327+D316</f>
        <v>0</v>
      </c>
      <c r="E337" s="240">
        <f t="shared" si="127"/>
        <v>0</v>
      </c>
      <c r="F337" s="240">
        <f t="shared" si="127"/>
        <v>0</v>
      </c>
      <c r="G337" s="240">
        <f t="shared" si="127"/>
        <v>0</v>
      </c>
      <c r="H337" s="240">
        <f t="shared" si="127"/>
        <v>0</v>
      </c>
      <c r="I337" s="240">
        <f t="shared" si="127"/>
        <v>0</v>
      </c>
      <c r="J337" s="240">
        <f t="shared" si="127"/>
        <v>0</v>
      </c>
      <c r="K337" s="240">
        <f t="shared" si="127"/>
        <v>0</v>
      </c>
      <c r="L337" s="240">
        <f t="shared" si="127"/>
        <v>0</v>
      </c>
      <c r="M337" s="240">
        <f t="shared" si="127"/>
        <v>0</v>
      </c>
      <c r="N337" s="252">
        <f>SUM(B337:M337)</f>
        <v>0</v>
      </c>
      <c r="O337" s="136"/>
    </row>
    <row r="338" spans="1:16" ht="15.75" hidden="1" x14ac:dyDescent="0.25">
      <c r="A338" s="232" t="s">
        <v>291</v>
      </c>
      <c r="B338" s="240">
        <f>(B334+B333+B335)-B337</f>
        <v>9047</v>
      </c>
      <c r="C338" s="240">
        <f t="shared" ref="C338:M338" si="128">(C334+C333+C335)-C337</f>
        <v>0</v>
      </c>
      <c r="D338" s="240">
        <f t="shared" si="128"/>
        <v>0</v>
      </c>
      <c r="E338" s="240">
        <f t="shared" si="128"/>
        <v>0</v>
      </c>
      <c r="F338" s="240">
        <f t="shared" si="128"/>
        <v>0</v>
      </c>
      <c r="G338" s="240">
        <f t="shared" si="128"/>
        <v>0</v>
      </c>
      <c r="H338" s="240">
        <f t="shared" si="128"/>
        <v>0</v>
      </c>
      <c r="I338" s="240">
        <f t="shared" si="128"/>
        <v>0</v>
      </c>
      <c r="J338" s="240">
        <f t="shared" si="128"/>
        <v>0</v>
      </c>
      <c r="K338" s="240">
        <f t="shared" si="128"/>
        <v>0</v>
      </c>
      <c r="L338" s="240">
        <f t="shared" si="128"/>
        <v>0</v>
      </c>
      <c r="M338" s="240">
        <f t="shared" si="128"/>
        <v>0</v>
      </c>
      <c r="N338" s="241">
        <f>SUM(N333:N335)</f>
        <v>9047</v>
      </c>
      <c r="O338" s="136"/>
      <c r="P338" s="257"/>
    </row>
    <row r="339" spans="1:16" ht="15.75" x14ac:dyDescent="0.25">
      <c r="A339" s="157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52"/>
      <c r="O339" s="136"/>
    </row>
    <row r="340" spans="1:16" ht="15.75" x14ac:dyDescent="0.25">
      <c r="A340" s="209" t="s">
        <v>289</v>
      </c>
      <c r="B340" s="258">
        <f>B331-B338</f>
        <v>-9047</v>
      </c>
      <c r="C340" s="258">
        <f>C331-C338</f>
        <v>0</v>
      </c>
      <c r="D340" s="258">
        <f t="shared" ref="D340:M340" si="129">D331-D338</f>
        <v>0</v>
      </c>
      <c r="E340" s="258">
        <f t="shared" si="129"/>
        <v>0</v>
      </c>
      <c r="F340" s="258">
        <f t="shared" si="129"/>
        <v>0</v>
      </c>
      <c r="G340" s="258">
        <f t="shared" si="129"/>
        <v>0</v>
      </c>
      <c r="H340" s="258">
        <f t="shared" si="129"/>
        <v>0</v>
      </c>
      <c r="I340" s="258">
        <f t="shared" si="129"/>
        <v>0</v>
      </c>
      <c r="J340" s="258">
        <f t="shared" si="129"/>
        <v>0</v>
      </c>
      <c r="K340" s="258">
        <f t="shared" si="129"/>
        <v>0</v>
      </c>
      <c r="L340" s="258">
        <f t="shared" si="129"/>
        <v>0</v>
      </c>
      <c r="M340" s="258">
        <f t="shared" si="129"/>
        <v>0</v>
      </c>
      <c r="N340" s="259">
        <f>SUM(B340:M340)</f>
        <v>-9047</v>
      </c>
      <c r="O340" s="136"/>
    </row>
    <row r="341" spans="1:16" ht="15.75" x14ac:dyDescent="0.25">
      <c r="A341" s="157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52"/>
      <c r="O341" s="136"/>
    </row>
    <row r="342" spans="1:16" ht="15.75" x14ac:dyDescent="0.25">
      <c r="A342" s="157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52"/>
      <c r="O342" s="136"/>
    </row>
    <row r="343" spans="1:16" ht="15.75" x14ac:dyDescent="0.25">
      <c r="A343" s="200" t="s">
        <v>92</v>
      </c>
      <c r="B343" s="201" t="s">
        <v>7</v>
      </c>
      <c r="C343" s="202" t="s">
        <v>8</v>
      </c>
      <c r="D343" s="202" t="s">
        <v>9</v>
      </c>
      <c r="E343" s="202" t="s">
        <v>10</v>
      </c>
      <c r="F343" s="202" t="s">
        <v>11</v>
      </c>
      <c r="G343" s="202" t="s">
        <v>12</v>
      </c>
      <c r="H343" s="202" t="s">
        <v>13</v>
      </c>
      <c r="I343" s="202" t="s">
        <v>14</v>
      </c>
      <c r="J343" s="202" t="s">
        <v>15</v>
      </c>
      <c r="K343" s="202" t="s">
        <v>16</v>
      </c>
      <c r="L343" s="202" t="s">
        <v>17</v>
      </c>
      <c r="M343" s="203" t="s">
        <v>18</v>
      </c>
      <c r="N343" s="201" t="s">
        <v>84</v>
      </c>
      <c r="O343" s="136"/>
    </row>
    <row r="344" spans="1:16" x14ac:dyDescent="0.2">
      <c r="A344" s="260" t="s">
        <v>81</v>
      </c>
      <c r="B344" s="261">
        <v>60051.77</v>
      </c>
      <c r="C344" s="194">
        <f>IF(C340&lt;&gt;0,B347,0)</f>
        <v>0</v>
      </c>
      <c r="D344" s="194">
        <f t="shared" ref="D344:M344" si="130">IF(D340&lt;&gt;0,C347,0)</f>
        <v>0</v>
      </c>
      <c r="E344" s="194">
        <f t="shared" si="130"/>
        <v>0</v>
      </c>
      <c r="F344" s="194">
        <f t="shared" si="130"/>
        <v>0</v>
      </c>
      <c r="G344" s="194">
        <f t="shared" si="130"/>
        <v>0</v>
      </c>
      <c r="H344" s="194">
        <f t="shared" si="130"/>
        <v>0</v>
      </c>
      <c r="I344" s="194">
        <f t="shared" si="130"/>
        <v>0</v>
      </c>
      <c r="J344" s="194">
        <f t="shared" si="130"/>
        <v>0</v>
      </c>
      <c r="K344" s="194">
        <f t="shared" si="130"/>
        <v>0</v>
      </c>
      <c r="L344" s="194">
        <f t="shared" si="130"/>
        <v>0</v>
      </c>
      <c r="M344" s="194">
        <f t="shared" si="130"/>
        <v>0</v>
      </c>
      <c r="N344" s="244"/>
      <c r="O344" s="136"/>
    </row>
    <row r="345" spans="1:16" x14ac:dyDescent="0.2">
      <c r="A345" s="262" t="s">
        <v>290</v>
      </c>
      <c r="B345" s="263">
        <f>IF(B340&gt;0,B340,0)</f>
        <v>0</v>
      </c>
      <c r="C345" s="191">
        <f t="shared" ref="C345:M345" si="131">IF(C340&gt;0,C340,0)</f>
        <v>0</v>
      </c>
      <c r="D345" s="191">
        <f t="shared" si="131"/>
        <v>0</v>
      </c>
      <c r="E345" s="191">
        <f t="shared" si="131"/>
        <v>0</v>
      </c>
      <c r="F345" s="191">
        <f t="shared" si="131"/>
        <v>0</v>
      </c>
      <c r="G345" s="191">
        <f t="shared" si="131"/>
        <v>0</v>
      </c>
      <c r="H345" s="191">
        <f t="shared" si="131"/>
        <v>0</v>
      </c>
      <c r="I345" s="191">
        <f t="shared" si="131"/>
        <v>0</v>
      </c>
      <c r="J345" s="191">
        <f t="shared" si="131"/>
        <v>0</v>
      </c>
      <c r="K345" s="191">
        <f t="shared" si="131"/>
        <v>0</v>
      </c>
      <c r="L345" s="191">
        <f t="shared" si="131"/>
        <v>0</v>
      </c>
      <c r="M345" s="264">
        <f t="shared" si="131"/>
        <v>0</v>
      </c>
      <c r="N345" s="241">
        <f>SUM(B345:M345)</f>
        <v>0</v>
      </c>
      <c r="O345" s="136"/>
    </row>
    <row r="346" spans="1:16" x14ac:dyDescent="0.2">
      <c r="A346" s="265" t="s">
        <v>79</v>
      </c>
      <c r="B346" s="266"/>
      <c r="C346" s="267"/>
      <c r="D346" s="267"/>
      <c r="E346" s="267"/>
      <c r="F346" s="267"/>
      <c r="G346" s="267"/>
      <c r="H346" s="267"/>
      <c r="I346" s="267"/>
      <c r="J346" s="267"/>
      <c r="K346" s="267"/>
      <c r="L346" s="267"/>
      <c r="M346" s="268"/>
      <c r="N346" s="217">
        <f>SUM(B346:M346)</f>
        <v>0</v>
      </c>
      <c r="O346" s="136"/>
    </row>
    <row r="347" spans="1:16" ht="15.75" x14ac:dyDescent="0.25">
      <c r="A347" s="209" t="s">
        <v>80</v>
      </c>
      <c r="B347" s="210">
        <f>(B344+B345-B346)</f>
        <v>60051.77</v>
      </c>
      <c r="C347" s="210">
        <f t="shared" ref="C347:M347" si="132">(C344+C345-C346)</f>
        <v>0</v>
      </c>
      <c r="D347" s="210">
        <f t="shared" si="132"/>
        <v>0</v>
      </c>
      <c r="E347" s="210">
        <f t="shared" si="132"/>
        <v>0</v>
      </c>
      <c r="F347" s="210">
        <f t="shared" si="132"/>
        <v>0</v>
      </c>
      <c r="G347" s="210">
        <f t="shared" si="132"/>
        <v>0</v>
      </c>
      <c r="H347" s="210">
        <f t="shared" si="132"/>
        <v>0</v>
      </c>
      <c r="I347" s="210">
        <f t="shared" si="132"/>
        <v>0</v>
      </c>
      <c r="J347" s="210">
        <f t="shared" si="132"/>
        <v>0</v>
      </c>
      <c r="K347" s="210">
        <f t="shared" si="132"/>
        <v>0</v>
      </c>
      <c r="L347" s="210">
        <f t="shared" si="132"/>
        <v>0</v>
      </c>
      <c r="M347" s="210">
        <f t="shared" si="132"/>
        <v>0</v>
      </c>
      <c r="N347" s="210"/>
      <c r="O347" s="136"/>
    </row>
    <row r="348" spans="1:16" ht="15.75" x14ac:dyDescent="0.25">
      <c r="A348" s="149"/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</row>
    <row r="350" spans="1:16" ht="15.75" x14ac:dyDescent="0.25">
      <c r="A350" s="149"/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72"/>
      <c r="O350" s="152"/>
      <c r="P350" s="143"/>
    </row>
  </sheetData>
  <sheetProtection algorithmName="SHA-512" hashValue="XpkNckNz29Z7W6LYCxzStCQ5wdOlfNnMAdaRMxItXyOIJCgug6WU0/sJ41LalIK15LZQBGA1zwf49hKN+HxeSw==" saltValue="3s3dd5jFWnp+47b3WEetkw==" spinCount="100000" sheet="1" formatColumns="0"/>
  <conditionalFormatting sqref="P11:P68">
    <cfRule type="cellIs" dxfId="86" priority="37" operator="lessThan">
      <formula>0</formula>
    </cfRule>
  </conditionalFormatting>
  <conditionalFormatting sqref="P94:P146">
    <cfRule type="cellIs" dxfId="85" priority="36" operator="lessThan">
      <formula>0</formula>
    </cfRule>
  </conditionalFormatting>
  <conditionalFormatting sqref="K2">
    <cfRule type="cellIs" priority="35" operator="notEqual">
      <formula>$A$8</formula>
    </cfRule>
  </conditionalFormatting>
  <conditionalFormatting sqref="P154">
    <cfRule type="cellIs" dxfId="84" priority="31" stopIfTrue="1" operator="lessThan">
      <formula>0</formula>
    </cfRule>
    <cfRule type="cellIs" dxfId="83" priority="32" stopIfTrue="1" operator="lessThan">
      <formula>0</formula>
    </cfRule>
  </conditionalFormatting>
  <conditionalFormatting sqref="A91">
    <cfRule type="expression" dxfId="82" priority="29" stopIfTrue="1">
      <formula>$A$91&lt;&gt;$O$147</formula>
    </cfRule>
  </conditionalFormatting>
  <conditionalFormatting sqref="P81">
    <cfRule type="cellIs" dxfId="81" priority="27" stopIfTrue="1" operator="lessThan">
      <formula>0</formula>
    </cfRule>
    <cfRule type="cellIs" dxfId="80" priority="28" stopIfTrue="1" operator="lessThan">
      <formula>0</formula>
    </cfRule>
  </conditionalFormatting>
  <conditionalFormatting sqref="A7">
    <cfRule type="expression" dxfId="79" priority="39" stopIfTrue="1">
      <formula>$A$7&lt;&gt;$O$81</formula>
    </cfRule>
  </conditionalFormatting>
  <conditionalFormatting sqref="A8">
    <cfRule type="expression" dxfId="78" priority="40" stopIfTrue="1">
      <formula>$A$8&lt;&gt;$O$69</formula>
    </cfRule>
  </conditionalFormatting>
  <conditionalFormatting sqref="A6">
    <cfRule type="expression" dxfId="77" priority="22" stopIfTrue="1">
      <formula>$A$7&lt;&gt;$O$81</formula>
    </cfRule>
  </conditionalFormatting>
  <conditionalFormatting sqref="O183">
    <cfRule type="cellIs" dxfId="76" priority="21" operator="lessThan">
      <formula>0</formula>
    </cfRule>
  </conditionalFormatting>
  <conditionalFormatting sqref="O199">
    <cfRule type="cellIs" dxfId="75" priority="20" operator="lessThan">
      <formula>0</formula>
    </cfRule>
  </conditionalFormatting>
  <conditionalFormatting sqref="O214">
    <cfRule type="cellIs" dxfId="74" priority="19" operator="lessThan">
      <formula>0</formula>
    </cfRule>
  </conditionalFormatting>
  <conditionalFormatting sqref="O229">
    <cfRule type="cellIs" dxfId="73" priority="18" operator="lessThan">
      <formula>0</formula>
    </cfRule>
  </conditionalFormatting>
  <conditionalFormatting sqref="O244">
    <cfRule type="cellIs" dxfId="72" priority="17" operator="lessThan">
      <formula>0</formula>
    </cfRule>
  </conditionalFormatting>
  <conditionalFormatting sqref="O259">
    <cfRule type="cellIs" dxfId="71" priority="16" operator="lessThan">
      <formula>0</formula>
    </cfRule>
  </conditionalFormatting>
  <conditionalFormatting sqref="O274">
    <cfRule type="cellIs" dxfId="70" priority="15" operator="lessThan">
      <formula>0</formula>
    </cfRule>
  </conditionalFormatting>
  <conditionalFormatting sqref="P186">
    <cfRule type="cellIs" dxfId="69" priority="13" stopIfTrue="1" operator="lessThan">
      <formula>0</formula>
    </cfRule>
    <cfRule type="cellIs" dxfId="68" priority="14" stopIfTrue="1" operator="lessThan">
      <formula>0</formula>
    </cfRule>
  </conditionalFormatting>
  <conditionalFormatting sqref="P202">
    <cfRule type="cellIs" dxfId="67" priority="11" stopIfTrue="1" operator="lessThan">
      <formula>0</formula>
    </cfRule>
    <cfRule type="cellIs" dxfId="66" priority="12" stopIfTrue="1" operator="lessThan">
      <formula>0</formula>
    </cfRule>
  </conditionalFormatting>
  <conditionalFormatting sqref="P217">
    <cfRule type="cellIs" dxfId="65" priority="9" stopIfTrue="1" operator="lessThan">
      <formula>0</formula>
    </cfRule>
    <cfRule type="cellIs" dxfId="64" priority="10" stopIfTrue="1" operator="lessThan">
      <formula>0</formula>
    </cfRule>
  </conditionalFormatting>
  <conditionalFormatting sqref="P232">
    <cfRule type="cellIs" dxfId="63" priority="7" stopIfTrue="1" operator="lessThan">
      <formula>0</formula>
    </cfRule>
    <cfRule type="cellIs" dxfId="62" priority="8" stopIfTrue="1" operator="lessThan">
      <formula>0</formula>
    </cfRule>
  </conditionalFormatting>
  <conditionalFormatting sqref="P247">
    <cfRule type="cellIs" dxfId="61" priority="5" stopIfTrue="1" operator="lessThan">
      <formula>0</formula>
    </cfRule>
    <cfRule type="cellIs" dxfId="60" priority="6" stopIfTrue="1" operator="lessThan">
      <formula>0</formula>
    </cfRule>
  </conditionalFormatting>
  <conditionalFormatting sqref="P262">
    <cfRule type="cellIs" dxfId="59" priority="3" stopIfTrue="1" operator="lessThan">
      <formula>0</formula>
    </cfRule>
    <cfRule type="cellIs" dxfId="58" priority="4" stopIfTrue="1" operator="lessThan">
      <formula>0</formula>
    </cfRule>
  </conditionalFormatting>
  <conditionalFormatting sqref="P277">
    <cfRule type="cellIs" dxfId="57" priority="1" stopIfTrue="1" operator="lessThan">
      <formula>0</formula>
    </cfRule>
    <cfRule type="cellIs" dxfId="56" priority="2" stopIfTrue="1" operator="lessThan">
      <formula>0</formula>
    </cfRule>
  </conditionalFormatting>
  <dataValidations xWindow="554" yWindow="834" count="12">
    <dataValidation type="decimal" allowBlank="1" showInputMessage="1" showErrorMessage="1" sqref="B288:M288 B183:M183" xr:uid="{00000000-0002-0000-0000-000000000000}">
      <formula1>-1000000</formula1>
      <formula2>1000000</formula2>
    </dataValidation>
    <dataValidation type="decimal" allowBlank="1" showInputMessage="1" showErrorMessage="1" errorTitle="Incorrect Data Type" error="Numbers only." sqref="B11:M68" xr:uid="{00000000-0002-0000-0000-000001000000}">
      <formula1>-1000000</formula1>
      <formula2>1000000</formula2>
    </dataValidation>
    <dataValidation type="decimal" allowBlank="1" showInputMessage="1" showErrorMessage="1" promptTitle="Data Input" prompt="Input Farebox Amount" sqref="B71:M71" xr:uid="{00000000-0002-0000-0000-000002000000}">
      <formula1>-1000000</formula1>
      <formula2>1000000</formula2>
    </dataValidation>
    <dataValidation type="decimal" allowBlank="1" showInputMessage="1" showErrorMessage="1" promptTitle="Data Type" prompt="Previous Month's Balance" sqref="C344:M344" xr:uid="{00000000-0002-0000-0000-000003000000}">
      <formula1>-1000000</formula1>
      <formula2>1000000</formula2>
    </dataValidation>
    <dataValidation type="decimal" allowBlank="1" showInputMessage="1" showErrorMessage="1" promptTitle="Data Type" prompt="Previous Month's Balance (Must be provided by ALDOT at the beginning of the year" sqref="B344" xr:uid="{00000000-0002-0000-0000-000006000000}">
      <formula1>-1000000</formula1>
      <formula2>1000000</formula2>
    </dataValidation>
    <dataValidation type="decimal" allowBlank="1" showInputMessage="1" showErrorMessage="1" errorTitle="Wrong Data Type" error="Numbers only" sqref="B94:M146 B165:M168" xr:uid="{00000000-0002-0000-0000-000007000000}">
      <formula1>-1000000</formula1>
      <formula2>1000000</formula2>
    </dataValidation>
    <dataValidation type="decimal" allowBlank="1" showInputMessage="1" showErrorMessage="1" error="Only positive ammounts may be entered. Example: for a withdrawal of $10,000 input 10,000 rather than -10,000" promptTitle="Data Type" prompt="Funds withdrawn from ESCROW with the written autorization of ALDOT, supported by Transit Funds Utilization Form during the accounting period." sqref="B346:M346" xr:uid="{0DA394EF-8522-468B-B908-2B7F15FF54BA}">
      <formula1>0</formula1>
      <formula2>1000000</formula2>
    </dataValidation>
    <dataValidation type="decimal" allowBlank="1" showInputMessage="1" showErrorMessage="1" promptTitle="Data Type" prompt="Cash surplus resulting from larger contract revenue than the agency's match requirements." sqref="B345:M345" xr:uid="{A582ED9C-5359-407B-8CFC-B83E4E7BD9F2}">
      <formula1>-1000000</formula1>
      <formula2>1000000</formula2>
    </dataValidation>
    <dataValidation allowBlank="1" showInputMessage="1" showErrorMessage="1" promptTitle="Data Type" prompt="Balance required to be in the escrow account as of the end of this month" sqref="B347:M347" xr:uid="{9E864467-A0BE-476B-BB9E-F82A66AAF7AD}"/>
    <dataValidation type="decimal" allowBlank="1" showInputMessage="1" showErrorMessage="1" promptTitle="Data Type" prompt="In-Kind expenses incured by agency per ALDOT approved In-Kind plan" sqref="B320:M323 B309:M312" xr:uid="{CCE27102-CAC7-4404-9997-9EF8A9B6E35A}">
      <formula1>-1000000</formula1>
      <formula2>1000000</formula2>
    </dataValidation>
    <dataValidation type="decimal" allowBlank="1" showInputMessage="1" showErrorMessage="1" promptTitle="Data Type" prompt="Revenues collected by agency during the current month" sqref="B302:M305" xr:uid="{983950E4-76D7-4A1C-96F2-1278CA69F26A}">
      <formula1>-1000000</formula1>
      <formula2>1000000</formula2>
    </dataValidation>
    <dataValidation type="decimal" allowBlank="1" showInputMessage="1" showErrorMessage="1" errorTitle="Wrong Data Type" error="Numbers only" promptTitle="Data Type" prompt="Contract Revenue collected by agency during the current month" sqref="B293:M297" xr:uid="{DCB9E74D-9958-4CD2-BD65-C699191CF73D}">
      <formula1>-1000000</formula1>
      <formula2>1000000</formula2>
    </dataValidation>
  </dataValidations>
  <pageMargins left="0.5" right="0.5" top="0.5" bottom="0.5" header="0.5" footer="0.5"/>
  <pageSetup scale="45" orientation="portrait" r:id="rId1"/>
  <headerFooter alignWithMargins="0"/>
  <rowBreaks count="2" manualBreakCount="2">
    <brk id="84" max="16383" man="1"/>
    <brk id="2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F271"/>
  <sheetViews>
    <sheetView zoomScaleNormal="100" workbookViewId="0">
      <selection activeCell="N274" sqref="N274"/>
    </sheetView>
  </sheetViews>
  <sheetFormatPr defaultColWidth="9.140625" defaultRowHeight="15" x14ac:dyDescent="0.2"/>
  <cols>
    <col min="1" max="1" width="42.28515625" style="134" customWidth="1"/>
    <col min="2" max="2" width="14.7109375" style="134" customWidth="1"/>
    <col min="3" max="13" width="14.7109375" style="134" hidden="1" customWidth="1"/>
    <col min="14" max="14" width="19.28515625" style="134" bestFit="1" customWidth="1"/>
    <col min="15" max="15" width="15.85546875" style="134" bestFit="1" customWidth="1"/>
    <col min="16" max="16" width="20.5703125" style="134" bestFit="1" customWidth="1"/>
    <col min="17" max="18" width="9.140625" style="134"/>
    <col min="19" max="19" width="9.85546875" style="134" bestFit="1" customWidth="1"/>
    <col min="20" max="20" width="9.140625" style="134"/>
    <col min="21" max="35" width="0" style="134" hidden="1" customWidth="1"/>
    <col min="36" max="16384" width="9.140625" style="134"/>
  </cols>
  <sheetData>
    <row r="1" spans="1:16" ht="15.75" x14ac:dyDescent="0.25">
      <c r="A1" s="167"/>
    </row>
    <row r="2" spans="1:16" ht="15.75" x14ac:dyDescent="0.25">
      <c r="A2" s="306" t="str">
        <f>'Special Original Budget'!C5</f>
        <v>Lawrence County Commission RPT-040 FY 2023</v>
      </c>
    </row>
    <row r="3" spans="1:16" ht="15.75" x14ac:dyDescent="0.25">
      <c r="A3" s="333" t="s">
        <v>0</v>
      </c>
    </row>
    <row r="4" spans="1:16" ht="15.75" x14ac:dyDescent="0.25">
      <c r="A4" s="169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ht="15.75" x14ac:dyDescent="0.25">
      <c r="A5" s="169" t="str">
        <f>'Special Budget Revision Form'!A12</f>
        <v>OPERATIONS</v>
      </c>
    </row>
    <row r="6" spans="1:16" ht="15.75" x14ac:dyDescent="0.25">
      <c r="A6" s="309" t="str">
        <f>'Special Original Budget'!C19</f>
        <v>100075510</v>
      </c>
      <c r="N6" s="135"/>
      <c r="O6" s="135"/>
    </row>
    <row r="7" spans="1:16" ht="15.75" x14ac:dyDescent="0.25">
      <c r="A7" s="316">
        <f>'Special Original Budget'!R79</f>
        <v>100000</v>
      </c>
      <c r="B7" s="149" t="s">
        <v>87</v>
      </c>
    </row>
    <row r="8" spans="1:16" ht="15.75" x14ac:dyDescent="0.25">
      <c r="A8" s="316">
        <f>'Special Original Budget'!F79</f>
        <v>100000</v>
      </c>
      <c r="B8" s="149" t="s">
        <v>88</v>
      </c>
      <c r="N8" s="135" t="s">
        <v>3</v>
      </c>
      <c r="O8" s="135" t="s">
        <v>4</v>
      </c>
    </row>
    <row r="9" spans="1:16" ht="15.75" x14ac:dyDescent="0.25">
      <c r="A9" s="169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 t="s">
        <v>5</v>
      </c>
      <c r="O9" s="135" t="s">
        <v>6</v>
      </c>
    </row>
    <row r="10" spans="1:16" ht="15.75" x14ac:dyDescent="0.25">
      <c r="B10" s="135" t="s">
        <v>7</v>
      </c>
      <c r="C10" s="135" t="s">
        <v>8</v>
      </c>
      <c r="D10" s="135" t="s">
        <v>9</v>
      </c>
      <c r="E10" s="135" t="s">
        <v>10</v>
      </c>
      <c r="F10" s="135" t="s">
        <v>11</v>
      </c>
      <c r="G10" s="135" t="s">
        <v>12</v>
      </c>
      <c r="H10" s="135" t="s">
        <v>13</v>
      </c>
      <c r="I10" s="135" t="s">
        <v>14</v>
      </c>
      <c r="J10" s="135" t="s">
        <v>15</v>
      </c>
      <c r="K10" s="135" t="s">
        <v>16</v>
      </c>
      <c r="L10" s="135" t="s">
        <v>17</v>
      </c>
      <c r="M10" s="135" t="s">
        <v>18</v>
      </c>
      <c r="N10" s="135" t="s">
        <v>19</v>
      </c>
      <c r="O10" s="135" t="s">
        <v>20</v>
      </c>
      <c r="P10" s="135" t="s">
        <v>21</v>
      </c>
    </row>
    <row r="11" spans="1:16" ht="12.75" hidden="1" customHeight="1" x14ac:dyDescent="0.25">
      <c r="A11" s="292" t="str">
        <f>'Special Original Budget'!A21</f>
        <v>Salaries (Non-Driver, Non-Mechanic )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305">
        <f>SUM(B11:M11)</f>
        <v>0</v>
      </c>
      <c r="O11" s="369">
        <f>'Special Original Budget'!P21</f>
        <v>0</v>
      </c>
      <c r="P11" s="305">
        <f>O11-N11</f>
        <v>0</v>
      </c>
    </row>
    <row r="12" spans="1:16" ht="15.75" hidden="1" x14ac:dyDescent="0.25">
      <c r="A12" s="292" t="str">
        <f>'Special Original Budget'!A22</f>
        <v>Mechanic Salaries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305">
        <f t="shared" ref="N12:N20" si="0">SUM(B12:M12)</f>
        <v>0</v>
      </c>
      <c r="O12" s="369">
        <f>'Special Original Budget'!P22</f>
        <v>0</v>
      </c>
      <c r="P12" s="305">
        <f t="shared" ref="P12:P20" si="1">O12-N12</f>
        <v>0</v>
      </c>
    </row>
    <row r="13" spans="1:16" ht="15.75" x14ac:dyDescent="0.25">
      <c r="A13" s="292" t="str">
        <f>'Special Original Budget'!A23</f>
        <v>Drivers Salaries</v>
      </c>
      <c r="B13" s="293">
        <v>12000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305">
        <f t="shared" si="0"/>
        <v>12000</v>
      </c>
      <c r="O13" s="369">
        <f>'Special Original Budget'!P23</f>
        <v>75000</v>
      </c>
      <c r="P13" s="305">
        <f t="shared" si="1"/>
        <v>63000</v>
      </c>
    </row>
    <row r="14" spans="1:16" ht="15.75" hidden="1" x14ac:dyDescent="0.25">
      <c r="A14" s="292" t="str">
        <f>'Special Original Budget'!A24</f>
        <v>FICA/Social Security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305">
        <f t="shared" si="0"/>
        <v>0</v>
      </c>
      <c r="O14" s="369">
        <f>'Special Original Budget'!P24</f>
        <v>0</v>
      </c>
      <c r="P14" s="305">
        <f t="shared" si="1"/>
        <v>0</v>
      </c>
    </row>
    <row r="15" spans="1:16" ht="15.75" hidden="1" x14ac:dyDescent="0.25">
      <c r="A15" s="292" t="str">
        <f>'Special Original Budget'!A25</f>
        <v>Unemployment Compensation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305">
        <f t="shared" si="0"/>
        <v>0</v>
      </c>
      <c r="O15" s="369">
        <f>'Special Original Budget'!P25</f>
        <v>0</v>
      </c>
      <c r="P15" s="305">
        <f t="shared" si="1"/>
        <v>0</v>
      </c>
    </row>
    <row r="16" spans="1:16" ht="15.75" hidden="1" x14ac:dyDescent="0.25">
      <c r="A16" s="292" t="str">
        <f>'Special Original Budget'!A26</f>
        <v>Workmen's Compensation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305">
        <f t="shared" si="0"/>
        <v>0</v>
      </c>
      <c r="O16" s="369">
        <f>'Special Original Budget'!P26</f>
        <v>0</v>
      </c>
      <c r="P16" s="305">
        <f t="shared" si="1"/>
        <v>0</v>
      </c>
    </row>
    <row r="17" spans="1:16" ht="15.75" hidden="1" x14ac:dyDescent="0.25">
      <c r="A17" s="292" t="str">
        <f>'Special Original Budget'!A27</f>
        <v>Health Insurance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305">
        <f t="shared" si="0"/>
        <v>0</v>
      </c>
      <c r="O17" s="369">
        <f>'Special Original Budget'!P27</f>
        <v>0</v>
      </c>
      <c r="P17" s="305">
        <f t="shared" si="1"/>
        <v>0</v>
      </c>
    </row>
    <row r="18" spans="1:16" ht="15.75" hidden="1" x14ac:dyDescent="0.25">
      <c r="A18" s="292" t="str">
        <f>'Special Original Budget'!A28</f>
        <v>Life Insurance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305">
        <f t="shared" si="0"/>
        <v>0</v>
      </c>
      <c r="O18" s="369">
        <f>'Special Original Budget'!P28</f>
        <v>0</v>
      </c>
      <c r="P18" s="305">
        <f t="shared" si="1"/>
        <v>0</v>
      </c>
    </row>
    <row r="19" spans="1:16" ht="15.75" hidden="1" x14ac:dyDescent="0.25">
      <c r="A19" s="292" t="str">
        <f>'Special Original Budget'!A29</f>
        <v>Retirement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305">
        <f t="shared" si="0"/>
        <v>0</v>
      </c>
      <c r="O19" s="369">
        <f>'Special Original Budget'!P29</f>
        <v>0</v>
      </c>
      <c r="P19" s="305">
        <f t="shared" si="1"/>
        <v>0</v>
      </c>
    </row>
    <row r="20" spans="1:16" ht="15.75" hidden="1" x14ac:dyDescent="0.25">
      <c r="A20" s="292" t="str">
        <f>'Special Original Budget'!A30</f>
        <v>Overtime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305">
        <f t="shared" si="0"/>
        <v>0</v>
      </c>
      <c r="O20" s="369">
        <f>'Special Original Budget'!P30</f>
        <v>0</v>
      </c>
      <c r="P20" s="305">
        <f t="shared" si="1"/>
        <v>0</v>
      </c>
    </row>
    <row r="21" spans="1:16" ht="15.75" hidden="1" x14ac:dyDescent="0.25">
      <c r="A21" s="292" t="str">
        <f>'Special Original Budget'!A31</f>
        <v>Safety Incentive Programs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305">
        <f t="shared" ref="N21:N68" si="2">SUM(B21:M21)</f>
        <v>0</v>
      </c>
      <c r="O21" s="369">
        <f>'Special Original Budget'!P31</f>
        <v>0</v>
      </c>
      <c r="P21" s="305">
        <f t="shared" ref="P21:P68" si="3">O21-N21</f>
        <v>0</v>
      </c>
    </row>
    <row r="22" spans="1:16" ht="15.75" hidden="1" x14ac:dyDescent="0.25">
      <c r="A22" s="292" t="str">
        <f>'Special Original Budget'!A32</f>
        <v>Longevity Pay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305">
        <f t="shared" si="2"/>
        <v>0</v>
      </c>
      <c r="O22" s="369">
        <f>'Special Original Budget'!P32</f>
        <v>0</v>
      </c>
      <c r="P22" s="305">
        <f t="shared" si="3"/>
        <v>0</v>
      </c>
    </row>
    <row r="23" spans="1:16" ht="15.75" hidden="1" x14ac:dyDescent="0.25">
      <c r="A23" s="292" t="str">
        <f>'Special Original Budget'!A33</f>
        <v>Disability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305">
        <f t="shared" si="2"/>
        <v>0</v>
      </c>
      <c r="O23" s="369">
        <f>'Special Original Budget'!P33</f>
        <v>0</v>
      </c>
      <c r="P23" s="305">
        <f t="shared" si="3"/>
        <v>0</v>
      </c>
    </row>
    <row r="24" spans="1:16" ht="15.75" hidden="1" x14ac:dyDescent="0.25">
      <c r="A24" s="292" t="str">
        <f>'Special Original Budget'!A34</f>
        <v>Substitute Drivers/Temps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305">
        <f t="shared" si="2"/>
        <v>0</v>
      </c>
      <c r="O24" s="369">
        <f>'Special Original Budget'!P34</f>
        <v>0</v>
      </c>
      <c r="P24" s="305">
        <f t="shared" si="3"/>
        <v>0</v>
      </c>
    </row>
    <row r="25" spans="1:16" ht="15.75" hidden="1" x14ac:dyDescent="0.25">
      <c r="A25" s="292" t="str">
        <f>'Special Original Budget'!A35</f>
        <v>Travel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305">
        <f t="shared" si="2"/>
        <v>0</v>
      </c>
      <c r="O25" s="369">
        <f>'Special Original Budget'!P35</f>
        <v>0</v>
      </c>
      <c r="P25" s="305">
        <f t="shared" si="3"/>
        <v>0</v>
      </c>
    </row>
    <row r="26" spans="1:16" ht="15.75" hidden="1" x14ac:dyDescent="0.25">
      <c r="A26" s="292" t="str">
        <f>'Special Original Budget'!A36</f>
        <v xml:space="preserve">Training  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305">
        <f t="shared" si="2"/>
        <v>0</v>
      </c>
      <c r="O26" s="369">
        <f>'Special Original Budget'!P36</f>
        <v>0</v>
      </c>
      <c r="P26" s="305">
        <f t="shared" si="3"/>
        <v>0</v>
      </c>
    </row>
    <row r="27" spans="1:16" ht="15.75" hidden="1" x14ac:dyDescent="0.25">
      <c r="A27" s="292" t="str">
        <f>'Special Original Budget'!A37</f>
        <v>Uniforms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305">
        <f t="shared" si="2"/>
        <v>0</v>
      </c>
      <c r="O27" s="369">
        <f>'Special Original Budget'!P37</f>
        <v>0</v>
      </c>
      <c r="P27" s="305">
        <f t="shared" si="3"/>
        <v>0</v>
      </c>
    </row>
    <row r="28" spans="1:16" ht="15.75" hidden="1" x14ac:dyDescent="0.25">
      <c r="A28" s="292" t="str">
        <f>'Special Original Budget'!A38</f>
        <v>Alcohol/Drug Testing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305">
        <f t="shared" si="2"/>
        <v>0</v>
      </c>
      <c r="O28" s="369">
        <f>'Special Original Budget'!P38</f>
        <v>0</v>
      </c>
      <c r="P28" s="305">
        <f t="shared" si="3"/>
        <v>0</v>
      </c>
    </row>
    <row r="29" spans="1:16" ht="15.75" hidden="1" x14ac:dyDescent="0.25">
      <c r="A29" s="292" t="str">
        <f>'Special Original Budget'!A39</f>
        <v>Background Checks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305">
        <f t="shared" si="2"/>
        <v>0</v>
      </c>
      <c r="O29" s="369">
        <f>'Special Original Budget'!P39</f>
        <v>0</v>
      </c>
      <c r="P29" s="305">
        <f t="shared" si="3"/>
        <v>0</v>
      </c>
    </row>
    <row r="30" spans="1:16" ht="15.75" hidden="1" x14ac:dyDescent="0.25">
      <c r="A30" s="292" t="str">
        <f>'Special Original Budget'!A40</f>
        <v>Physical Examinations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305">
        <f t="shared" si="2"/>
        <v>0</v>
      </c>
      <c r="O30" s="369">
        <f>'Special Original Budget'!P40</f>
        <v>0</v>
      </c>
      <c r="P30" s="305">
        <f t="shared" si="3"/>
        <v>0</v>
      </c>
    </row>
    <row r="31" spans="1:16" ht="15.75" hidden="1" x14ac:dyDescent="0.25">
      <c r="A31" s="292" t="str">
        <f>'Special Original Budget'!A41</f>
        <v>Radio Communications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305">
        <f t="shared" si="2"/>
        <v>0</v>
      </c>
      <c r="O31" s="369">
        <f>'Special Original Budget'!P41</f>
        <v>0</v>
      </c>
      <c r="P31" s="305">
        <f t="shared" si="3"/>
        <v>0</v>
      </c>
    </row>
    <row r="32" spans="1:16" ht="15.75" hidden="1" x14ac:dyDescent="0.25">
      <c r="A32" s="292" t="str">
        <f>'Special Original Budget'!A42</f>
        <v>Recruitment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305">
        <f t="shared" si="2"/>
        <v>0</v>
      </c>
      <c r="O32" s="369">
        <f>'Special Original Budget'!P42</f>
        <v>0</v>
      </c>
      <c r="P32" s="305">
        <f t="shared" si="3"/>
        <v>0</v>
      </c>
    </row>
    <row r="33" spans="1:16" ht="15.75" x14ac:dyDescent="0.25">
      <c r="A33" s="292" t="str">
        <f>'Special Original Budget'!A43</f>
        <v>Fuel/Oil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305">
        <f t="shared" si="2"/>
        <v>0</v>
      </c>
      <c r="O33" s="369">
        <f>'Special Original Budget'!P43</f>
        <v>25000</v>
      </c>
      <c r="P33" s="305">
        <f t="shared" si="3"/>
        <v>25000</v>
      </c>
    </row>
    <row r="34" spans="1:16" ht="15.75" hidden="1" x14ac:dyDescent="0.25">
      <c r="A34" s="292" t="str">
        <f>'Special Original Budget'!A44</f>
        <v>Tires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305">
        <f t="shared" si="2"/>
        <v>0</v>
      </c>
      <c r="O34" s="369">
        <f>'Special Original Budget'!P44</f>
        <v>0</v>
      </c>
      <c r="P34" s="305">
        <f t="shared" si="3"/>
        <v>0</v>
      </c>
    </row>
    <row r="35" spans="1:16" ht="15.75" hidden="1" x14ac:dyDescent="0.25">
      <c r="A35" s="292" t="str">
        <f>'Special Original Budget'!A45</f>
        <v>Vehicle Maintenance/Repairs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305">
        <f t="shared" si="2"/>
        <v>0</v>
      </c>
      <c r="O35" s="369">
        <f>'Special Original Budget'!P45</f>
        <v>0</v>
      </c>
      <c r="P35" s="305">
        <f t="shared" si="3"/>
        <v>0</v>
      </c>
    </row>
    <row r="36" spans="1:16" ht="15.75" hidden="1" x14ac:dyDescent="0.25">
      <c r="A36" s="292" t="str">
        <f>'Special Original Budget'!A46</f>
        <v>Vehicle Cleaning and Sanitation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305">
        <f t="shared" si="2"/>
        <v>0</v>
      </c>
      <c r="O36" s="369">
        <f>'Special Original Budget'!P46</f>
        <v>0</v>
      </c>
      <c r="P36" s="305">
        <f t="shared" si="3"/>
        <v>0</v>
      </c>
    </row>
    <row r="37" spans="1:16" ht="15.75" hidden="1" x14ac:dyDescent="0.25">
      <c r="A37" s="292" t="str">
        <f>'Special Original Budget'!A47</f>
        <v>Personal Protective Equipment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305">
        <f t="shared" si="2"/>
        <v>0</v>
      </c>
      <c r="O37" s="369">
        <f>'Special Original Budget'!P47</f>
        <v>0</v>
      </c>
      <c r="P37" s="305">
        <f t="shared" si="3"/>
        <v>0</v>
      </c>
    </row>
    <row r="38" spans="1:16" ht="15.75" hidden="1" x14ac:dyDescent="0.25">
      <c r="A38" s="292" t="str">
        <f>'Special Original Budget'!A48</f>
        <v>Towing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305">
        <f t="shared" si="2"/>
        <v>0</v>
      </c>
      <c r="O38" s="369">
        <f>'Special Original Budget'!P48</f>
        <v>0</v>
      </c>
      <c r="P38" s="305">
        <f t="shared" si="3"/>
        <v>0</v>
      </c>
    </row>
    <row r="39" spans="1:16" ht="15.75" hidden="1" x14ac:dyDescent="0.25">
      <c r="A39" s="292" t="str">
        <f>'Special Original Budget'!A49</f>
        <v>Purchased transportation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305">
        <f t="shared" si="2"/>
        <v>0</v>
      </c>
      <c r="O39" s="369">
        <f>'Special Original Budget'!P49</f>
        <v>0</v>
      </c>
      <c r="P39" s="305">
        <f t="shared" si="3"/>
        <v>0</v>
      </c>
    </row>
    <row r="40" spans="1:16" ht="15.75" hidden="1" x14ac:dyDescent="0.25">
      <c r="A40" s="292" t="str">
        <f>'Special Original Budget'!A50</f>
        <v>Licenses/Tags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305">
        <f t="shared" si="2"/>
        <v>0</v>
      </c>
      <c r="O40" s="369">
        <f>'Special Original Budget'!P50</f>
        <v>0</v>
      </c>
      <c r="P40" s="305">
        <f t="shared" si="3"/>
        <v>0</v>
      </c>
    </row>
    <row r="41" spans="1:16" ht="15.75" hidden="1" x14ac:dyDescent="0.25">
      <c r="A41" s="292" t="str">
        <f>'Special Original Budget'!A51</f>
        <v>Non-Revenue (Service) Vehicles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305">
        <f t="shared" si="2"/>
        <v>0</v>
      </c>
      <c r="O41" s="369">
        <f>'Special Original Budget'!P51</f>
        <v>0</v>
      </c>
      <c r="P41" s="305">
        <f t="shared" si="3"/>
        <v>0</v>
      </c>
    </row>
    <row r="42" spans="1:16" ht="15.75" hidden="1" x14ac:dyDescent="0.25">
      <c r="A42" s="292" t="str">
        <f>'Special Original Budget'!A52</f>
        <v>Supplies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305">
        <f t="shared" si="2"/>
        <v>0</v>
      </c>
      <c r="O42" s="369">
        <f>'Special Original Budget'!P52</f>
        <v>0</v>
      </c>
      <c r="P42" s="305">
        <f t="shared" si="3"/>
        <v>0</v>
      </c>
    </row>
    <row r="43" spans="1:16" ht="15.75" hidden="1" x14ac:dyDescent="0.25">
      <c r="A43" s="292" t="str">
        <f>'Special Original Budget'!A53</f>
        <v>Vehicle Insurance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305">
        <f t="shared" si="2"/>
        <v>0</v>
      </c>
      <c r="O43" s="369">
        <f>'Special Original Budget'!P53</f>
        <v>0</v>
      </c>
      <c r="P43" s="305">
        <f t="shared" si="3"/>
        <v>0</v>
      </c>
    </row>
    <row r="44" spans="1:16" ht="15.75" hidden="1" x14ac:dyDescent="0.25">
      <c r="A44" s="292" t="str">
        <f>'Special Original Budget'!A54</f>
        <v xml:space="preserve">Vehicle Insurance Deductibles 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305">
        <f t="shared" si="2"/>
        <v>0</v>
      </c>
      <c r="O44" s="369">
        <f>'Special Original Budget'!P54</f>
        <v>0</v>
      </c>
      <c r="P44" s="305">
        <f t="shared" si="3"/>
        <v>0</v>
      </c>
    </row>
    <row r="45" spans="1:16" ht="15.75" hidden="1" x14ac:dyDescent="0.25">
      <c r="A45" s="292" t="str">
        <f>'Special Original Budget'!A55</f>
        <v>Vehicle Rental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305">
        <f t="shared" si="2"/>
        <v>0</v>
      </c>
      <c r="O45" s="369">
        <f>'Special Original Budget'!P55</f>
        <v>0</v>
      </c>
      <c r="P45" s="305">
        <f t="shared" si="3"/>
        <v>0</v>
      </c>
    </row>
    <row r="46" spans="1:16" ht="15.75" hidden="1" x14ac:dyDescent="0.25">
      <c r="A46" s="292" t="str">
        <f>'Special Original Budget'!A56</f>
        <v>GPS Monitoring/Vehicle Data Plan</v>
      </c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305">
        <f t="shared" si="2"/>
        <v>0</v>
      </c>
      <c r="O46" s="369">
        <f>'Special Original Budget'!P56</f>
        <v>0</v>
      </c>
      <c r="P46" s="305">
        <f t="shared" si="3"/>
        <v>0</v>
      </c>
    </row>
    <row r="47" spans="1:16" ht="15.75" hidden="1" x14ac:dyDescent="0.25">
      <c r="A47" s="292" t="str">
        <f>'Special Original Budget'!A57</f>
        <v>Building Maintenance/Repairs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305">
        <f t="shared" si="2"/>
        <v>0</v>
      </c>
      <c r="O47" s="369">
        <f>'Special Original Budget'!P57</f>
        <v>0</v>
      </c>
      <c r="P47" s="305">
        <f t="shared" si="3"/>
        <v>0</v>
      </c>
    </row>
    <row r="48" spans="1:16" ht="15.75" hidden="1" x14ac:dyDescent="0.25">
      <c r="A48" s="292" t="str">
        <f>'Special Original Budget'!A58</f>
        <v>Operating Building Equipment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305">
        <f t="shared" si="2"/>
        <v>0</v>
      </c>
      <c r="O48" s="369">
        <f>'Special Original Budget'!P58</f>
        <v>0</v>
      </c>
      <c r="P48" s="305">
        <f t="shared" si="3"/>
        <v>0</v>
      </c>
    </row>
    <row r="49" spans="1:16" ht="15.75" hidden="1" x14ac:dyDescent="0.25">
      <c r="A49" s="292" t="str">
        <f>'Special Original Budget'!A59</f>
        <v>Utilities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305">
        <f t="shared" si="2"/>
        <v>0</v>
      </c>
      <c r="O49" s="369">
        <f>'Special Original Budget'!P59</f>
        <v>0</v>
      </c>
      <c r="P49" s="305">
        <f t="shared" si="3"/>
        <v>0</v>
      </c>
    </row>
    <row r="50" spans="1:16" ht="15.75" hidden="1" x14ac:dyDescent="0.25">
      <c r="A50" s="292" t="str">
        <f>'Special Original Budget'!A60</f>
        <v>Space/Rent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305">
        <f t="shared" si="2"/>
        <v>0</v>
      </c>
      <c r="O50" s="369">
        <f>'Special Original Budget'!P60</f>
        <v>0</v>
      </c>
      <c r="P50" s="305">
        <f t="shared" si="3"/>
        <v>0</v>
      </c>
    </row>
    <row r="51" spans="1:16" ht="15.75" hidden="1" x14ac:dyDescent="0.25">
      <c r="A51" s="292" t="str">
        <f>'Special Original Budget'!A61</f>
        <v>Storage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305">
        <f t="shared" si="2"/>
        <v>0</v>
      </c>
      <c r="O51" s="369">
        <f>'Special Original Budget'!P61</f>
        <v>0</v>
      </c>
      <c r="P51" s="305">
        <f t="shared" si="3"/>
        <v>0</v>
      </c>
    </row>
    <row r="52" spans="1:16" ht="15.75" hidden="1" x14ac:dyDescent="0.25">
      <c r="A52" s="292" t="str">
        <f>'Special Original Budget'!A62</f>
        <v>Pest Control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305">
        <f t="shared" si="2"/>
        <v>0</v>
      </c>
      <c r="O52" s="369">
        <f>'Special Original Budget'!P62</f>
        <v>0</v>
      </c>
      <c r="P52" s="305">
        <f t="shared" si="3"/>
        <v>0</v>
      </c>
    </row>
    <row r="53" spans="1:16" ht="15.75" hidden="1" x14ac:dyDescent="0.25">
      <c r="A53" s="292" t="str">
        <f>'Special Original Budget'!A63</f>
        <v>Groundskeeping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305">
        <f t="shared" si="2"/>
        <v>0</v>
      </c>
      <c r="O53" s="369">
        <f>'Special Original Budget'!P63</f>
        <v>0</v>
      </c>
      <c r="P53" s="305">
        <f t="shared" si="3"/>
        <v>0</v>
      </c>
    </row>
    <row r="54" spans="1:16" ht="15.75" hidden="1" x14ac:dyDescent="0.25">
      <c r="A54" s="292" t="str">
        <f>'Special Original Budget'!A64</f>
        <v>Cleaning &amp; Janitorial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305">
        <f t="shared" si="2"/>
        <v>0</v>
      </c>
      <c r="O54" s="369">
        <f>'Special Original Budget'!P64</f>
        <v>0</v>
      </c>
      <c r="P54" s="305">
        <f t="shared" si="3"/>
        <v>0</v>
      </c>
    </row>
    <row r="55" spans="1:16" ht="15.75" hidden="1" x14ac:dyDescent="0.25">
      <c r="A55" s="292" t="str">
        <f>'Special Original Budget'!A65</f>
        <v>Operating Building Insurance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305">
        <f t="shared" si="2"/>
        <v>0</v>
      </c>
      <c r="O55" s="369">
        <f>'Special Original Budget'!P65</f>
        <v>0</v>
      </c>
      <c r="P55" s="305">
        <f t="shared" si="3"/>
        <v>0</v>
      </c>
    </row>
    <row r="56" spans="1:16" ht="15.75" hidden="1" x14ac:dyDescent="0.25">
      <c r="A56" s="292" t="str">
        <f>'Special Original Budget'!A66</f>
        <v>Shop Building  Maintenance/Repairs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305">
        <f t="shared" si="2"/>
        <v>0</v>
      </c>
      <c r="O56" s="369">
        <f>'Special Original Budget'!P66</f>
        <v>0</v>
      </c>
      <c r="P56" s="305">
        <f t="shared" si="3"/>
        <v>0</v>
      </c>
    </row>
    <row r="57" spans="1:16" ht="15.75" hidden="1" x14ac:dyDescent="0.25">
      <c r="A57" s="292" t="str">
        <f>'Special Original Budget'!A67</f>
        <v>Shop Equipment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305">
        <f t="shared" si="2"/>
        <v>0</v>
      </c>
      <c r="O57" s="369">
        <f>'Special Original Budget'!P67</f>
        <v>0</v>
      </c>
      <c r="P57" s="305">
        <f t="shared" si="3"/>
        <v>0</v>
      </c>
    </row>
    <row r="58" spans="1:16" ht="15.75" hidden="1" x14ac:dyDescent="0.25">
      <c r="A58" s="292" t="str">
        <f>'Special Original Budget'!A68</f>
        <v>Shop Equipment Maintenance/Repairs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305">
        <f t="shared" si="2"/>
        <v>0</v>
      </c>
      <c r="O58" s="369">
        <f>'Special Original Budget'!P68</f>
        <v>0</v>
      </c>
      <c r="P58" s="305">
        <f t="shared" si="3"/>
        <v>0</v>
      </c>
    </row>
    <row r="59" spans="1:16" ht="15.75" hidden="1" x14ac:dyDescent="0.25">
      <c r="A59" s="292" t="str">
        <f>'Special Original Budget'!A69</f>
        <v>Equipment Rental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305">
        <f t="shared" si="2"/>
        <v>0</v>
      </c>
      <c r="O59" s="369">
        <f>'Special Original Budget'!P69</f>
        <v>0</v>
      </c>
      <c r="P59" s="305">
        <f t="shared" si="3"/>
        <v>0</v>
      </c>
    </row>
    <row r="60" spans="1:16" ht="15.75" hidden="1" x14ac:dyDescent="0.25">
      <c r="A60" s="292" t="str">
        <f>'Special Original Budget'!A70</f>
        <v>Shop Supplies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305">
        <f t="shared" si="2"/>
        <v>0</v>
      </c>
      <c r="O60" s="369">
        <f>'Special Original Budget'!P70</f>
        <v>0</v>
      </c>
      <c r="P60" s="305">
        <f t="shared" si="3"/>
        <v>0</v>
      </c>
    </row>
    <row r="61" spans="1:16" ht="15.75" hidden="1" x14ac:dyDescent="0.25">
      <c r="A61" s="292" t="str">
        <f>'Special Original Budget'!A71</f>
        <v>Small Tools</v>
      </c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305">
        <f t="shared" si="2"/>
        <v>0</v>
      </c>
      <c r="O61" s="369">
        <f>'Special Original Budget'!P71</f>
        <v>0</v>
      </c>
      <c r="P61" s="305">
        <f t="shared" si="3"/>
        <v>0</v>
      </c>
    </row>
    <row r="62" spans="1:16" ht="15.75" hidden="1" x14ac:dyDescent="0.25">
      <c r="A62" s="292" t="str">
        <f>'Special Original Budget'!A72</f>
        <v>Insurance - Non Vehicle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305">
        <f t="shared" si="2"/>
        <v>0</v>
      </c>
      <c r="O62" s="369">
        <f>'Special Original Budget'!P72</f>
        <v>0</v>
      </c>
      <c r="P62" s="305">
        <f t="shared" si="3"/>
        <v>0</v>
      </c>
    </row>
    <row r="63" spans="1:16" ht="15.75" hidden="1" x14ac:dyDescent="0.25">
      <c r="A63" s="292" t="str">
        <f>'Special Original Budget'!A73</f>
        <v>Insurance Deductibles - Non Vehicle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305">
        <f t="shared" si="2"/>
        <v>0</v>
      </c>
      <c r="O63" s="369">
        <f>'Special Original Budget'!P73</f>
        <v>0</v>
      </c>
      <c r="P63" s="305">
        <f t="shared" si="3"/>
        <v>0</v>
      </c>
    </row>
    <row r="64" spans="1:16" ht="15.75" hidden="1" x14ac:dyDescent="0.25">
      <c r="A64" s="292" t="str">
        <f>'Special Original Budget'!A74</f>
        <v>Indirect Cost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305">
        <f t="shared" si="2"/>
        <v>0</v>
      </c>
      <c r="O64" s="369">
        <f>'Special Original Budget'!P74</f>
        <v>0</v>
      </c>
      <c r="P64" s="305">
        <f t="shared" si="3"/>
        <v>0</v>
      </c>
    </row>
    <row r="65" spans="1:32" ht="15.75" hidden="1" x14ac:dyDescent="0.25">
      <c r="A65" s="292" t="str">
        <f>'Special Original Budget'!A75</f>
        <v>Fees (Non-Penalty)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305">
        <f t="shared" si="2"/>
        <v>0</v>
      </c>
      <c r="O65" s="369">
        <f>'Special Original Budget'!P75</f>
        <v>0</v>
      </c>
      <c r="P65" s="305">
        <f t="shared" si="3"/>
        <v>0</v>
      </c>
    </row>
    <row r="66" spans="1:32" ht="15.75" hidden="1" x14ac:dyDescent="0.25">
      <c r="A66" s="379">
        <f>'Special Original Budget'!A76</f>
        <v>0</v>
      </c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305">
        <f t="shared" si="2"/>
        <v>0</v>
      </c>
      <c r="O66" s="369">
        <f>'Special Original Budget'!P76</f>
        <v>0</v>
      </c>
      <c r="P66" s="305">
        <f t="shared" si="3"/>
        <v>0</v>
      </c>
    </row>
    <row r="67" spans="1:32" ht="15.75" hidden="1" x14ac:dyDescent="0.25">
      <c r="A67" s="379">
        <f>'Special Original Budget'!A77</f>
        <v>0</v>
      </c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305">
        <f t="shared" si="2"/>
        <v>0</v>
      </c>
      <c r="O67" s="369">
        <f>'Special Original Budget'!P77</f>
        <v>0</v>
      </c>
      <c r="P67" s="305">
        <f t="shared" si="3"/>
        <v>0</v>
      </c>
    </row>
    <row r="68" spans="1:32" ht="15.75" hidden="1" x14ac:dyDescent="0.25">
      <c r="A68" s="379">
        <f>'Special Original Budget'!A78</f>
        <v>0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305">
        <f t="shared" si="2"/>
        <v>0</v>
      </c>
      <c r="O68" s="369">
        <f>'Special Original Budget'!P78</f>
        <v>0</v>
      </c>
      <c r="P68" s="305">
        <f t="shared" si="3"/>
        <v>0</v>
      </c>
    </row>
    <row r="69" spans="1:32" ht="15.75" x14ac:dyDescent="0.25">
      <c r="A69" s="308" t="s">
        <v>23</v>
      </c>
      <c r="B69" s="311">
        <f>SUBTOTAL(109,B11:B68)</f>
        <v>12000</v>
      </c>
      <c r="C69" s="311">
        <f t="shared" ref="C69:M69" si="4">SUBTOTAL(109,C11:C68)</f>
        <v>0</v>
      </c>
      <c r="D69" s="311">
        <f t="shared" si="4"/>
        <v>0</v>
      </c>
      <c r="E69" s="311">
        <f t="shared" si="4"/>
        <v>0</v>
      </c>
      <c r="F69" s="311">
        <f t="shared" si="4"/>
        <v>0</v>
      </c>
      <c r="G69" s="311">
        <f t="shared" si="4"/>
        <v>0</v>
      </c>
      <c r="H69" s="311">
        <f t="shared" si="4"/>
        <v>0</v>
      </c>
      <c r="I69" s="311">
        <f t="shared" si="4"/>
        <v>0</v>
      </c>
      <c r="J69" s="311">
        <f t="shared" si="4"/>
        <v>0</v>
      </c>
      <c r="K69" s="311">
        <f t="shared" si="4"/>
        <v>0</v>
      </c>
      <c r="L69" s="311">
        <f t="shared" si="4"/>
        <v>0</v>
      </c>
      <c r="M69" s="311">
        <f t="shared" si="4"/>
        <v>0</v>
      </c>
      <c r="N69" s="314">
        <f>SUBTOTAL(109,N11:N68)</f>
        <v>12000</v>
      </c>
      <c r="O69" s="314">
        <f>SUBTOTAL(109,O11:O68)</f>
        <v>100000</v>
      </c>
      <c r="P69" s="314">
        <f>SUBTOTAL(109,P11:P68)</f>
        <v>88000</v>
      </c>
      <c r="X69" s="145"/>
      <c r="Y69" s="143"/>
      <c r="Z69" s="143"/>
      <c r="AA69" s="143"/>
      <c r="AB69" s="143"/>
      <c r="AC69" s="143"/>
      <c r="AD69" s="143"/>
      <c r="AE69" s="143"/>
      <c r="AF69" s="144"/>
    </row>
    <row r="70" spans="1:32" x14ac:dyDescent="0.2">
      <c r="A70" s="148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X70" s="145" t="s">
        <v>52</v>
      </c>
      <c r="Y70" s="143"/>
      <c r="Z70" s="143"/>
      <c r="AA70" s="143"/>
      <c r="AB70" s="143"/>
      <c r="AC70" s="143"/>
      <c r="AD70" s="143"/>
      <c r="AE70" s="143"/>
      <c r="AF70" s="144"/>
    </row>
    <row r="71" spans="1:32" hidden="1" x14ac:dyDescent="0.2">
      <c r="A71" s="134" t="s">
        <v>24</v>
      </c>
      <c r="B71" s="293">
        <v>0</v>
      </c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305">
        <f t="shared" ref="N71:N79" si="5">SUM(B71:M71)</f>
        <v>0</v>
      </c>
      <c r="O71" s="185"/>
      <c r="P71" s="185"/>
      <c r="X71" s="145"/>
      <c r="Y71" s="143"/>
      <c r="Z71" s="143"/>
      <c r="AA71" s="143"/>
      <c r="AB71" s="143"/>
      <c r="AC71" s="143"/>
      <c r="AD71" s="143"/>
      <c r="AE71" s="143"/>
      <c r="AF71" s="144"/>
    </row>
    <row r="72" spans="1:32" hidden="1" x14ac:dyDescent="0.2">
      <c r="A72" s="150"/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192"/>
      <c r="P72" s="185"/>
      <c r="X72" s="145" t="s">
        <v>53</v>
      </c>
      <c r="Y72" s="143"/>
      <c r="Z72" s="143"/>
      <c r="AA72" s="143"/>
      <c r="AB72" s="143"/>
      <c r="AC72" s="143"/>
      <c r="AD72" s="143"/>
      <c r="AE72" s="143"/>
      <c r="AF72" s="144"/>
    </row>
    <row r="73" spans="1:32" ht="15.75" hidden="1" x14ac:dyDescent="0.25">
      <c r="A73" s="308" t="s">
        <v>25</v>
      </c>
      <c r="B73" s="311">
        <f>SUM(B71:B72)</f>
        <v>0</v>
      </c>
      <c r="C73" s="311">
        <f t="shared" ref="C73:M73" si="6">SUM(C71:C72)</f>
        <v>0</v>
      </c>
      <c r="D73" s="311">
        <f t="shared" si="6"/>
        <v>0</v>
      </c>
      <c r="E73" s="311">
        <f t="shared" si="6"/>
        <v>0</v>
      </c>
      <c r="F73" s="311">
        <f t="shared" si="6"/>
        <v>0</v>
      </c>
      <c r="G73" s="311">
        <f t="shared" si="6"/>
        <v>0</v>
      </c>
      <c r="H73" s="311">
        <f t="shared" si="6"/>
        <v>0</v>
      </c>
      <c r="I73" s="311">
        <f t="shared" si="6"/>
        <v>0</v>
      </c>
      <c r="J73" s="311">
        <f t="shared" si="6"/>
        <v>0</v>
      </c>
      <c r="K73" s="311">
        <f t="shared" si="6"/>
        <v>0</v>
      </c>
      <c r="L73" s="311">
        <f t="shared" si="6"/>
        <v>0</v>
      </c>
      <c r="M73" s="311">
        <f t="shared" si="6"/>
        <v>0</v>
      </c>
      <c r="N73" s="311">
        <f t="shared" si="5"/>
        <v>0</v>
      </c>
      <c r="O73" s="192"/>
      <c r="P73" s="185"/>
      <c r="X73" s="145"/>
      <c r="Y73" s="143"/>
      <c r="Z73" s="143"/>
      <c r="AA73" s="143"/>
      <c r="AB73" s="143"/>
      <c r="AC73" s="143"/>
      <c r="AD73" s="143"/>
      <c r="AE73" s="143"/>
      <c r="AF73" s="144"/>
    </row>
    <row r="74" spans="1:32" ht="15.75" hidden="1" x14ac:dyDescent="0.25">
      <c r="A74" s="313" t="s">
        <v>26</v>
      </c>
      <c r="B74" s="304">
        <f t="shared" ref="B74:M74" si="7">SUM(B69-B73)</f>
        <v>12000</v>
      </c>
      <c r="C74" s="304">
        <f t="shared" si="7"/>
        <v>0</v>
      </c>
      <c r="D74" s="304">
        <f t="shared" si="7"/>
        <v>0</v>
      </c>
      <c r="E74" s="304">
        <f t="shared" si="7"/>
        <v>0</v>
      </c>
      <c r="F74" s="304">
        <f t="shared" si="7"/>
        <v>0</v>
      </c>
      <c r="G74" s="304">
        <f t="shared" si="7"/>
        <v>0</v>
      </c>
      <c r="H74" s="304">
        <f t="shared" si="7"/>
        <v>0</v>
      </c>
      <c r="I74" s="304">
        <f t="shared" si="7"/>
        <v>0</v>
      </c>
      <c r="J74" s="304">
        <f t="shared" si="7"/>
        <v>0</v>
      </c>
      <c r="K74" s="304">
        <f t="shared" si="7"/>
        <v>0</v>
      </c>
      <c r="L74" s="304">
        <f t="shared" si="7"/>
        <v>0</v>
      </c>
      <c r="M74" s="304">
        <f t="shared" si="7"/>
        <v>0</v>
      </c>
      <c r="N74" s="304">
        <f t="shared" si="5"/>
        <v>12000</v>
      </c>
      <c r="O74" s="192"/>
      <c r="P74" s="185"/>
      <c r="X74" s="145" t="s">
        <v>54</v>
      </c>
      <c r="Y74" s="143"/>
      <c r="Z74" s="143"/>
      <c r="AA74" s="143"/>
      <c r="AB74" s="143"/>
      <c r="AC74" s="143"/>
      <c r="AD74" s="143"/>
      <c r="AE74" s="143"/>
      <c r="AF74" s="144"/>
    </row>
    <row r="75" spans="1:32" ht="15.75" x14ac:dyDescent="0.25">
      <c r="A75" s="149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92"/>
      <c r="O75" s="192"/>
      <c r="P75" s="185"/>
      <c r="X75" s="145"/>
      <c r="Y75" s="143"/>
      <c r="Z75" s="143"/>
      <c r="AA75" s="143"/>
      <c r="AB75" s="143"/>
      <c r="AC75" s="143"/>
      <c r="AD75" s="143"/>
      <c r="AE75" s="143"/>
      <c r="AF75" s="144"/>
    </row>
    <row r="76" spans="1:32" ht="15.75" x14ac:dyDescent="0.25">
      <c r="A76" s="313" t="s">
        <v>111</v>
      </c>
      <c r="B76" s="304">
        <f>B74*'Special Original Budget'!$C$18</f>
        <v>0</v>
      </c>
      <c r="C76" s="304">
        <f>C74*'Special Original Budget'!$C$18</f>
        <v>0</v>
      </c>
      <c r="D76" s="304">
        <f>D74*'Special Original Budget'!$C$18</f>
        <v>0</v>
      </c>
      <c r="E76" s="304">
        <f>E74*'Special Original Budget'!$C$18</f>
        <v>0</v>
      </c>
      <c r="F76" s="304">
        <f>F74*'Special Original Budget'!$C$18</f>
        <v>0</v>
      </c>
      <c r="G76" s="304">
        <f>G74*'Special Original Budget'!$C$18</f>
        <v>0</v>
      </c>
      <c r="H76" s="304">
        <f>H74*'Special Original Budget'!$C$18</f>
        <v>0</v>
      </c>
      <c r="I76" s="304">
        <f>I74*'Special Original Budget'!$C$18</f>
        <v>0</v>
      </c>
      <c r="J76" s="304">
        <f>J74*'Special Original Budget'!$C$18</f>
        <v>0</v>
      </c>
      <c r="K76" s="304">
        <f>K74*'Special Original Budget'!$C$18</f>
        <v>0</v>
      </c>
      <c r="L76" s="304">
        <f>L74*'Special Original Budget'!$C$18</f>
        <v>0</v>
      </c>
      <c r="M76" s="304">
        <f>M74*'Special Original Budget'!$C$18</f>
        <v>0</v>
      </c>
      <c r="N76" s="304">
        <f>SUM(B76:M76)</f>
        <v>0</v>
      </c>
      <c r="O76" s="192"/>
      <c r="P76" s="185"/>
      <c r="Q76" s="136"/>
      <c r="X76" s="145"/>
      <c r="Y76" s="143"/>
      <c r="Z76" s="143"/>
      <c r="AA76" s="143"/>
      <c r="AB76" s="143"/>
      <c r="AC76" s="143"/>
      <c r="AD76" s="143"/>
      <c r="AE76" s="143"/>
      <c r="AF76" s="144"/>
    </row>
    <row r="77" spans="1:32" ht="15.75" x14ac:dyDescent="0.25">
      <c r="A77" s="157"/>
      <c r="B77" s="295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85"/>
      <c r="Q77" s="136"/>
      <c r="X77" s="145"/>
      <c r="Y77" s="143"/>
      <c r="Z77" s="143"/>
      <c r="AA77" s="143"/>
      <c r="AB77" s="143"/>
      <c r="AC77" s="143"/>
      <c r="AD77" s="143"/>
      <c r="AE77" s="143"/>
      <c r="AF77" s="144"/>
    </row>
    <row r="78" spans="1:32" ht="15.75" x14ac:dyDescent="0.25">
      <c r="A78" s="308" t="s">
        <v>66</v>
      </c>
      <c r="B78" s="311">
        <f t="shared" ref="B78:M78" si="8">B74</f>
        <v>12000</v>
      </c>
      <c r="C78" s="311">
        <f t="shared" si="8"/>
        <v>0</v>
      </c>
      <c r="D78" s="311">
        <f t="shared" si="8"/>
        <v>0</v>
      </c>
      <c r="E78" s="311">
        <f t="shared" si="8"/>
        <v>0</v>
      </c>
      <c r="F78" s="311">
        <f t="shared" si="8"/>
        <v>0</v>
      </c>
      <c r="G78" s="311">
        <f t="shared" si="8"/>
        <v>0</v>
      </c>
      <c r="H78" s="311">
        <f t="shared" si="8"/>
        <v>0</v>
      </c>
      <c r="I78" s="311">
        <f t="shared" si="8"/>
        <v>0</v>
      </c>
      <c r="J78" s="311">
        <f t="shared" si="8"/>
        <v>0</v>
      </c>
      <c r="K78" s="311">
        <f t="shared" si="8"/>
        <v>0</v>
      </c>
      <c r="L78" s="311">
        <f t="shared" si="8"/>
        <v>0</v>
      </c>
      <c r="M78" s="311">
        <f t="shared" si="8"/>
        <v>0</v>
      </c>
      <c r="N78" s="312">
        <f t="shared" si="5"/>
        <v>12000</v>
      </c>
      <c r="O78" s="342" t="s">
        <v>86</v>
      </c>
      <c r="P78" s="342" t="s">
        <v>21</v>
      </c>
      <c r="X78" s="145"/>
      <c r="Y78" s="143"/>
      <c r="Z78" s="143"/>
      <c r="AA78" s="143"/>
      <c r="AB78" s="143"/>
      <c r="AC78" s="143"/>
      <c r="AD78" s="143"/>
      <c r="AE78" s="143"/>
      <c r="AF78" s="144"/>
    </row>
    <row r="79" spans="1:32" ht="17.25" customHeight="1" thickBot="1" x14ac:dyDescent="0.3">
      <c r="A79" s="358" t="s">
        <v>65</v>
      </c>
      <c r="B79" s="359">
        <f t="shared" ref="B79:H79" si="9">ROUND(B78,0)</f>
        <v>12000</v>
      </c>
      <c r="C79" s="359">
        <f t="shared" si="9"/>
        <v>0</v>
      </c>
      <c r="D79" s="359">
        <f t="shared" si="9"/>
        <v>0</v>
      </c>
      <c r="E79" s="359">
        <f t="shared" si="9"/>
        <v>0</v>
      </c>
      <c r="F79" s="359">
        <f t="shared" si="9"/>
        <v>0</v>
      </c>
      <c r="G79" s="359">
        <f t="shared" si="9"/>
        <v>0</v>
      </c>
      <c r="H79" s="359">
        <f t="shared" si="9"/>
        <v>0</v>
      </c>
      <c r="I79" s="359">
        <f>ROUND(I78,0)</f>
        <v>0</v>
      </c>
      <c r="J79" s="359">
        <f>ROUND(J78,0)</f>
        <v>0</v>
      </c>
      <c r="K79" s="359">
        <f>ROUND(K78,0)</f>
        <v>0</v>
      </c>
      <c r="L79" s="359">
        <f>ROUND(L78,0)</f>
        <v>0</v>
      </c>
      <c r="M79" s="359">
        <f>ROUND(M78,0)</f>
        <v>0</v>
      </c>
      <c r="N79" s="359">
        <f t="shared" si="5"/>
        <v>12000</v>
      </c>
      <c r="O79" s="359">
        <f>A7</f>
        <v>100000</v>
      </c>
      <c r="P79" s="359">
        <f>O79-N79</f>
        <v>88000</v>
      </c>
      <c r="X79" s="164" t="s">
        <v>56</v>
      </c>
      <c r="Y79" s="165"/>
      <c r="Z79" s="165"/>
      <c r="AA79" s="165"/>
      <c r="AB79" s="165"/>
      <c r="AC79" s="165"/>
      <c r="AD79" s="165"/>
      <c r="AE79" s="165"/>
      <c r="AF79" s="166"/>
    </row>
    <row r="80" spans="1:32" ht="12.75" customHeight="1" x14ac:dyDescent="0.25">
      <c r="A80" s="149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S80" s="149"/>
    </row>
    <row r="81" spans="1:32" ht="12.75" customHeight="1" thickBot="1" x14ac:dyDescent="0.3">
      <c r="A81" s="149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S81" s="136"/>
    </row>
    <row r="82" spans="1:32" ht="12.75" customHeight="1" x14ac:dyDescent="0.25">
      <c r="A82" s="149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X82" s="174" t="s">
        <v>58</v>
      </c>
      <c r="Y82" s="140"/>
      <c r="Z82" s="140"/>
      <c r="AA82" s="140"/>
      <c r="AB82" s="140"/>
      <c r="AC82" s="140"/>
      <c r="AD82" s="140"/>
      <c r="AE82" s="140"/>
      <c r="AF82" s="141"/>
    </row>
    <row r="83" spans="1:32" ht="15.75" hidden="1" x14ac:dyDescent="0.25">
      <c r="A83" s="199" t="str">
        <f>'Special Original Budget'!C5</f>
        <v>Lawrence County Commission RPT-040 FY 2023</v>
      </c>
      <c r="X83" s="145" t="s">
        <v>63</v>
      </c>
      <c r="Y83" s="143"/>
      <c r="Z83" s="143"/>
      <c r="AA83" s="143"/>
      <c r="AB83" s="143"/>
      <c r="AC83" s="143"/>
      <c r="AD83" s="143"/>
      <c r="AE83" s="143"/>
      <c r="AF83" s="144"/>
    </row>
    <row r="84" spans="1:32" ht="15.75" hidden="1" x14ac:dyDescent="0.25">
      <c r="A84" s="333" t="s">
        <v>0</v>
      </c>
      <c r="X84" s="145" t="s">
        <v>60</v>
      </c>
      <c r="Y84" s="143"/>
      <c r="Z84" s="143" t="s">
        <v>61</v>
      </c>
      <c r="AA84" s="143"/>
      <c r="AB84" s="143"/>
      <c r="AC84" s="143"/>
      <c r="AD84" s="143"/>
      <c r="AE84" s="143"/>
      <c r="AF84" s="144"/>
    </row>
    <row r="85" spans="1:32" ht="16.5" hidden="1" thickBot="1" x14ac:dyDescent="0.3">
      <c r="A85" s="169" t="s">
        <v>1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X85" s="164" t="s">
        <v>59</v>
      </c>
      <c r="Y85" s="165"/>
      <c r="Z85" s="165" t="s">
        <v>62</v>
      </c>
      <c r="AA85" s="165"/>
      <c r="AB85" s="165"/>
      <c r="AC85" s="165"/>
      <c r="AD85" s="165"/>
      <c r="AE85" s="165"/>
      <c r="AF85" s="166"/>
    </row>
    <row r="86" spans="1:32" ht="15.75" hidden="1" x14ac:dyDescent="0.25">
      <c r="A86" s="169" t="s">
        <v>28</v>
      </c>
    </row>
    <row r="87" spans="1:32" ht="15.75" hidden="1" x14ac:dyDescent="0.25">
      <c r="A87" s="309" t="str">
        <f>'Special Original Budget'!C98</f>
        <v>100075511</v>
      </c>
      <c r="N87" s="135"/>
      <c r="O87" s="135"/>
    </row>
    <row r="88" spans="1:32" ht="15.75" hidden="1" x14ac:dyDescent="0.25">
      <c r="A88" s="310">
        <f>'Special Original Budget'!R153</f>
        <v>0</v>
      </c>
      <c r="B88" s="149" t="s">
        <v>87</v>
      </c>
    </row>
    <row r="89" spans="1:32" ht="15.75" hidden="1" x14ac:dyDescent="0.25">
      <c r="A89" s="310">
        <f>'Special Original Budget'!F153</f>
        <v>0</v>
      </c>
      <c r="B89" s="149" t="s">
        <v>88</v>
      </c>
      <c r="N89" s="135" t="s">
        <v>3</v>
      </c>
      <c r="O89" s="135" t="s">
        <v>4</v>
      </c>
    </row>
    <row r="90" spans="1:32" ht="15.75" hidden="1" x14ac:dyDescent="0.25"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 t="s">
        <v>5</v>
      </c>
      <c r="O90" s="135" t="s">
        <v>6</v>
      </c>
    </row>
    <row r="91" spans="1:32" ht="15.75" hidden="1" x14ac:dyDescent="0.25">
      <c r="B91" s="135" t="s">
        <v>7</v>
      </c>
      <c r="C91" s="135" t="s">
        <v>8</v>
      </c>
      <c r="D91" s="135" t="s">
        <v>9</v>
      </c>
      <c r="E91" s="135" t="s">
        <v>10</v>
      </c>
      <c r="F91" s="135" t="s">
        <v>11</v>
      </c>
      <c r="G91" s="135" t="s">
        <v>12</v>
      </c>
      <c r="H91" s="135" t="s">
        <v>13</v>
      </c>
      <c r="I91" s="135" t="s">
        <v>14</v>
      </c>
      <c r="J91" s="135" t="s">
        <v>15</v>
      </c>
      <c r="K91" s="135" t="s">
        <v>16</v>
      </c>
      <c r="L91" s="135" t="s">
        <v>17</v>
      </c>
      <c r="M91" s="135" t="s">
        <v>18</v>
      </c>
      <c r="N91" s="135" t="s">
        <v>19</v>
      </c>
      <c r="O91" s="135" t="s">
        <v>20</v>
      </c>
      <c r="P91" s="135" t="s">
        <v>21</v>
      </c>
    </row>
    <row r="92" spans="1:32" hidden="1" x14ac:dyDescent="0.2">
      <c r="A92" s="296" t="str">
        <f>'Special Original Budget'!A100</f>
        <v>Administrative Salaries (Non-Director)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305">
        <f>SUM(B92:M92)</f>
        <v>0</v>
      </c>
      <c r="O92" s="370">
        <f>'Special Original Budget'!P100</f>
        <v>0</v>
      </c>
      <c r="P92" s="305">
        <f>O92-N92</f>
        <v>0</v>
      </c>
    </row>
    <row r="93" spans="1:32" hidden="1" x14ac:dyDescent="0.2">
      <c r="A93" s="296" t="str">
        <f>'Special Original Budget'!A101</f>
        <v>Director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305">
        <f t="shared" ref="N93:N140" si="10">SUM(B93:M93)</f>
        <v>0</v>
      </c>
      <c r="O93" s="370">
        <f>'Special Original Budget'!P101</f>
        <v>0</v>
      </c>
      <c r="P93" s="305">
        <f t="shared" ref="P93:P140" si="11">O93-N93</f>
        <v>0</v>
      </c>
    </row>
    <row r="94" spans="1:32" hidden="1" x14ac:dyDescent="0.2">
      <c r="A94" s="296" t="str">
        <f>'Special Original Budget'!A102</f>
        <v>State Unemployment Insurance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305">
        <f t="shared" si="10"/>
        <v>0</v>
      </c>
      <c r="O94" s="370">
        <f>'Special Original Budget'!P102</f>
        <v>0</v>
      </c>
      <c r="P94" s="305">
        <f t="shared" si="11"/>
        <v>0</v>
      </c>
    </row>
    <row r="95" spans="1:32" hidden="1" x14ac:dyDescent="0.2">
      <c r="A95" s="296" t="str">
        <f>'Special Original Budget'!A103</f>
        <v>FICA/Social Security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305">
        <f t="shared" si="10"/>
        <v>0</v>
      </c>
      <c r="O95" s="370">
        <f>'Special Original Budget'!P103</f>
        <v>0</v>
      </c>
      <c r="P95" s="305">
        <f t="shared" si="11"/>
        <v>0</v>
      </c>
    </row>
    <row r="96" spans="1:32" hidden="1" x14ac:dyDescent="0.2">
      <c r="A96" s="296" t="str">
        <f>'Special Original Budget'!A104</f>
        <v>Unemployment Compensation</v>
      </c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305">
        <f t="shared" si="10"/>
        <v>0</v>
      </c>
      <c r="O96" s="370">
        <f>'Special Original Budget'!P104</f>
        <v>0</v>
      </c>
      <c r="P96" s="305">
        <f t="shared" si="11"/>
        <v>0</v>
      </c>
    </row>
    <row r="97" spans="1:16" hidden="1" x14ac:dyDescent="0.2">
      <c r="A97" s="296" t="str">
        <f>'Special Original Budget'!A105</f>
        <v>Workmen's Compensation</v>
      </c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305">
        <f t="shared" si="10"/>
        <v>0</v>
      </c>
      <c r="O97" s="370">
        <f>'Special Original Budget'!P105</f>
        <v>0</v>
      </c>
      <c r="P97" s="305">
        <f t="shared" si="11"/>
        <v>0</v>
      </c>
    </row>
    <row r="98" spans="1:16" hidden="1" x14ac:dyDescent="0.2">
      <c r="A98" s="296" t="str">
        <f>'Special Original Budget'!A106</f>
        <v>Health Insurance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305">
        <f t="shared" si="10"/>
        <v>0</v>
      </c>
      <c r="O98" s="370">
        <f>'Special Original Budget'!P106</f>
        <v>0</v>
      </c>
      <c r="P98" s="305">
        <f t="shared" si="11"/>
        <v>0</v>
      </c>
    </row>
    <row r="99" spans="1:16" hidden="1" x14ac:dyDescent="0.2">
      <c r="A99" s="296" t="str">
        <f>'Special Original Budget'!A107</f>
        <v>Life Insurance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305">
        <f t="shared" si="10"/>
        <v>0</v>
      </c>
      <c r="O99" s="370">
        <f>'Special Original Budget'!P107</f>
        <v>0</v>
      </c>
      <c r="P99" s="305">
        <f t="shared" si="11"/>
        <v>0</v>
      </c>
    </row>
    <row r="100" spans="1:16" hidden="1" x14ac:dyDescent="0.2">
      <c r="A100" s="296" t="str">
        <f>'Special Original Budget'!A108</f>
        <v>Retirement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305">
        <f t="shared" si="10"/>
        <v>0</v>
      </c>
      <c r="O100" s="370">
        <f>'Special Original Budget'!P108</f>
        <v>0</v>
      </c>
      <c r="P100" s="305">
        <f t="shared" si="11"/>
        <v>0</v>
      </c>
    </row>
    <row r="101" spans="1:16" hidden="1" x14ac:dyDescent="0.2">
      <c r="A101" s="296" t="str">
        <f>'Special Original Budget'!A109</f>
        <v>Overtime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305">
        <f t="shared" si="10"/>
        <v>0</v>
      </c>
      <c r="O101" s="370">
        <f>'Special Original Budget'!P109</f>
        <v>0</v>
      </c>
      <c r="P101" s="305">
        <f t="shared" si="11"/>
        <v>0</v>
      </c>
    </row>
    <row r="102" spans="1:16" hidden="1" x14ac:dyDescent="0.2">
      <c r="A102" s="296" t="str">
        <f>'Special Original Budget'!A110</f>
        <v>Safety Incentive Programs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305">
        <f t="shared" si="10"/>
        <v>0</v>
      </c>
      <c r="O102" s="370">
        <f>'Special Original Budget'!P110</f>
        <v>0</v>
      </c>
      <c r="P102" s="305">
        <f t="shared" si="11"/>
        <v>0</v>
      </c>
    </row>
    <row r="103" spans="1:16" hidden="1" x14ac:dyDescent="0.2">
      <c r="A103" s="296" t="str">
        <f>'Special Original Budget'!A111</f>
        <v>Longevity Pay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305">
        <f t="shared" si="10"/>
        <v>0</v>
      </c>
      <c r="O103" s="370">
        <f>'Special Original Budget'!P111</f>
        <v>0</v>
      </c>
      <c r="P103" s="305">
        <f t="shared" si="11"/>
        <v>0</v>
      </c>
    </row>
    <row r="104" spans="1:16" hidden="1" x14ac:dyDescent="0.2">
      <c r="A104" s="296" t="str">
        <f>'Special Original Budget'!A112</f>
        <v>Disability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305">
        <f t="shared" si="10"/>
        <v>0</v>
      </c>
      <c r="O104" s="370">
        <f>'Special Original Budget'!P112</f>
        <v>0</v>
      </c>
      <c r="P104" s="305">
        <f t="shared" si="11"/>
        <v>0</v>
      </c>
    </row>
    <row r="105" spans="1:16" hidden="1" x14ac:dyDescent="0.2">
      <c r="A105" s="296" t="str">
        <f>'Special Original Budget'!A113</f>
        <v>Payroll Processing</v>
      </c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305">
        <f t="shared" si="10"/>
        <v>0</v>
      </c>
      <c r="O105" s="370">
        <f>'Special Original Budget'!P113</f>
        <v>0</v>
      </c>
      <c r="P105" s="305">
        <f t="shared" si="11"/>
        <v>0</v>
      </c>
    </row>
    <row r="106" spans="1:16" hidden="1" x14ac:dyDescent="0.2">
      <c r="A106" s="296" t="str">
        <f>'Special Original Budget'!A114</f>
        <v>Alcohol/Drug Testing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305">
        <f t="shared" si="10"/>
        <v>0</v>
      </c>
      <c r="O106" s="370">
        <f>'Special Original Budget'!P114</f>
        <v>0</v>
      </c>
      <c r="P106" s="305">
        <f t="shared" si="11"/>
        <v>0</v>
      </c>
    </row>
    <row r="107" spans="1:16" hidden="1" x14ac:dyDescent="0.2">
      <c r="A107" s="296" t="str">
        <f>'Special Original Budget'!A115</f>
        <v>Employee Recruitment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305">
        <f t="shared" si="10"/>
        <v>0</v>
      </c>
      <c r="O107" s="370">
        <f>'Special Original Budget'!P115</f>
        <v>0</v>
      </c>
      <c r="P107" s="305">
        <f t="shared" si="11"/>
        <v>0</v>
      </c>
    </row>
    <row r="108" spans="1:16" hidden="1" x14ac:dyDescent="0.2">
      <c r="A108" s="296" t="str">
        <f>'Special Original Budget'!A116</f>
        <v>Physical Examinations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305">
        <f t="shared" si="10"/>
        <v>0</v>
      </c>
      <c r="O108" s="370">
        <f>'Special Original Budget'!P116</f>
        <v>0</v>
      </c>
      <c r="P108" s="305">
        <f t="shared" si="11"/>
        <v>0</v>
      </c>
    </row>
    <row r="109" spans="1:16" hidden="1" x14ac:dyDescent="0.2">
      <c r="A109" s="296" t="str">
        <f>'Special Original Budget'!A117</f>
        <v>Background Check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305">
        <f t="shared" si="10"/>
        <v>0</v>
      </c>
      <c r="O109" s="370">
        <f>'Special Original Budget'!P117</f>
        <v>0</v>
      </c>
      <c r="P109" s="305">
        <f t="shared" si="11"/>
        <v>0</v>
      </c>
    </row>
    <row r="110" spans="1:16" hidden="1" x14ac:dyDescent="0.2">
      <c r="A110" s="296" t="str">
        <f>'Special Original Budget'!A118</f>
        <v>Travel</v>
      </c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305">
        <f t="shared" si="10"/>
        <v>0</v>
      </c>
      <c r="O110" s="370">
        <f>'Special Original Budget'!P118</f>
        <v>0</v>
      </c>
      <c r="P110" s="305">
        <f t="shared" si="11"/>
        <v>0</v>
      </c>
    </row>
    <row r="111" spans="1:16" hidden="1" x14ac:dyDescent="0.2">
      <c r="A111" s="296" t="str">
        <f>'Special Original Budget'!A119</f>
        <v>Training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305">
        <f t="shared" si="10"/>
        <v>0</v>
      </c>
      <c r="O111" s="370">
        <f>'Special Original Budget'!P119</f>
        <v>0</v>
      </c>
      <c r="P111" s="305">
        <f t="shared" si="11"/>
        <v>0</v>
      </c>
    </row>
    <row r="112" spans="1:16" hidden="1" x14ac:dyDescent="0.2">
      <c r="A112" s="296" t="str">
        <f>'Special Original Budget'!A120</f>
        <v>Uniforms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305">
        <f t="shared" si="10"/>
        <v>0</v>
      </c>
      <c r="O112" s="370">
        <f>'Special Original Budget'!P120</f>
        <v>0</v>
      </c>
      <c r="P112" s="305">
        <f t="shared" si="11"/>
        <v>0</v>
      </c>
    </row>
    <row r="113" spans="1:16" hidden="1" x14ac:dyDescent="0.2">
      <c r="A113" s="296" t="str">
        <f>'Special Original Budget'!A121</f>
        <v>Insurance - Commercial Property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305">
        <f t="shared" si="10"/>
        <v>0</v>
      </c>
      <c r="O113" s="370">
        <f>'Special Original Budget'!P121</f>
        <v>0</v>
      </c>
      <c r="P113" s="305">
        <f t="shared" si="11"/>
        <v>0</v>
      </c>
    </row>
    <row r="114" spans="1:16" hidden="1" x14ac:dyDescent="0.2">
      <c r="A114" s="296" t="str">
        <f>'Special Original Budget'!A122</f>
        <v>Insurance - General Liability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305">
        <f t="shared" si="10"/>
        <v>0</v>
      </c>
      <c r="O114" s="370">
        <f>'Special Original Budget'!P122</f>
        <v>0</v>
      </c>
      <c r="P114" s="305">
        <f t="shared" si="11"/>
        <v>0</v>
      </c>
    </row>
    <row r="115" spans="1:16" hidden="1" x14ac:dyDescent="0.2">
      <c r="A115" s="296" t="str">
        <f>'Special Original Budget'!A123</f>
        <v>Insurance - Contents and Property</v>
      </c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305">
        <f t="shared" si="10"/>
        <v>0</v>
      </c>
      <c r="O115" s="370">
        <f>'Special Original Budget'!P123</f>
        <v>0</v>
      </c>
      <c r="P115" s="305">
        <f t="shared" si="11"/>
        <v>0</v>
      </c>
    </row>
    <row r="116" spans="1:16" hidden="1" x14ac:dyDescent="0.2">
      <c r="A116" s="296" t="str">
        <f>'Special Original Budget'!A124</f>
        <v>Insurance - Employee Dishonesty &amp; Notary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305">
        <f t="shared" si="10"/>
        <v>0</v>
      </c>
      <c r="O116" s="370">
        <f>'Special Original Budget'!P124</f>
        <v>0</v>
      </c>
      <c r="P116" s="305">
        <f t="shared" si="11"/>
        <v>0</v>
      </c>
    </row>
    <row r="117" spans="1:16" hidden="1" x14ac:dyDescent="0.2">
      <c r="A117" s="296" t="str">
        <f>'Special Original Budget'!A125</f>
        <v>Insurance - Directors &amp; Officers Lib.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305">
        <f t="shared" si="10"/>
        <v>0</v>
      </c>
      <c r="O117" s="370">
        <f>'Special Original Budget'!P125</f>
        <v>0</v>
      </c>
      <c r="P117" s="305">
        <f t="shared" si="11"/>
        <v>0</v>
      </c>
    </row>
    <row r="118" spans="1:16" hidden="1" x14ac:dyDescent="0.2">
      <c r="A118" s="296" t="str">
        <f>'Special Original Budget'!A126</f>
        <v>Vehicle Insurance</v>
      </c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305">
        <f t="shared" si="10"/>
        <v>0</v>
      </c>
      <c r="O118" s="370">
        <f>'Special Original Budget'!P126</f>
        <v>0</v>
      </c>
      <c r="P118" s="305">
        <f t="shared" si="11"/>
        <v>0</v>
      </c>
    </row>
    <row r="119" spans="1:16" hidden="1" x14ac:dyDescent="0.2">
      <c r="A119" s="296" t="str">
        <f>'Special Original Budget'!A127</f>
        <v>Tags/Titles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305">
        <f t="shared" si="10"/>
        <v>0</v>
      </c>
      <c r="O119" s="370">
        <f>'Special Original Budget'!P127</f>
        <v>0</v>
      </c>
      <c r="P119" s="305">
        <f t="shared" si="11"/>
        <v>0</v>
      </c>
    </row>
    <row r="120" spans="1:16" hidden="1" x14ac:dyDescent="0.2">
      <c r="A120" s="296" t="str">
        <f>'Special Original Budget'!A128</f>
        <v>Building Maintenance/Repairs</v>
      </c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305">
        <f t="shared" si="10"/>
        <v>0</v>
      </c>
      <c r="O120" s="370">
        <f>'Special Original Budget'!P128</f>
        <v>0</v>
      </c>
      <c r="P120" s="305">
        <f t="shared" si="11"/>
        <v>0</v>
      </c>
    </row>
    <row r="121" spans="1:16" hidden="1" x14ac:dyDescent="0.2">
      <c r="A121" s="296" t="str">
        <f>'Special Original Budget'!A129</f>
        <v>Cleaning &amp; Janitorial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305">
        <f t="shared" si="10"/>
        <v>0</v>
      </c>
      <c r="O121" s="370">
        <f>'Special Original Budget'!P129</f>
        <v>0</v>
      </c>
      <c r="P121" s="305">
        <f t="shared" si="11"/>
        <v>0</v>
      </c>
    </row>
    <row r="122" spans="1:16" hidden="1" x14ac:dyDescent="0.2">
      <c r="A122" s="296" t="str">
        <f>'Special Original Budget'!A130</f>
        <v>Pest Control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305">
        <f t="shared" si="10"/>
        <v>0</v>
      </c>
      <c r="O122" s="370">
        <f>'Special Original Budget'!P130</f>
        <v>0</v>
      </c>
      <c r="P122" s="305">
        <f t="shared" si="11"/>
        <v>0</v>
      </c>
    </row>
    <row r="123" spans="1:16" hidden="1" x14ac:dyDescent="0.2">
      <c r="A123" s="296" t="str">
        <f>'Special Original Budget'!A131</f>
        <v>Groundskeeping</v>
      </c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305">
        <f t="shared" si="10"/>
        <v>0</v>
      </c>
      <c r="O123" s="370">
        <f>'Special Original Budget'!P131</f>
        <v>0</v>
      </c>
      <c r="P123" s="305">
        <f t="shared" si="11"/>
        <v>0</v>
      </c>
    </row>
    <row r="124" spans="1:16" hidden="1" x14ac:dyDescent="0.2">
      <c r="A124" s="296" t="str">
        <f>'Special Original Budget'!A132</f>
        <v>Space/Rent</v>
      </c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305">
        <f t="shared" si="10"/>
        <v>0</v>
      </c>
      <c r="O124" s="370">
        <f>'Special Original Budget'!P132</f>
        <v>0</v>
      </c>
      <c r="P124" s="305">
        <f t="shared" si="11"/>
        <v>0</v>
      </c>
    </row>
    <row r="125" spans="1:16" hidden="1" x14ac:dyDescent="0.2">
      <c r="A125" s="296" t="str">
        <f>'Special Original Budget'!A133</f>
        <v>Security System</v>
      </c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305">
        <f t="shared" si="10"/>
        <v>0</v>
      </c>
      <c r="O125" s="370">
        <f>'Special Original Budget'!P133</f>
        <v>0</v>
      </c>
      <c r="P125" s="305">
        <f t="shared" si="11"/>
        <v>0</v>
      </c>
    </row>
    <row r="126" spans="1:16" hidden="1" x14ac:dyDescent="0.2">
      <c r="A126" s="296" t="str">
        <f>'Special Original Budget'!A134</f>
        <v xml:space="preserve">Storage Rental </v>
      </c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305">
        <f t="shared" si="10"/>
        <v>0</v>
      </c>
      <c r="O126" s="370">
        <f>'Special Original Budget'!P134</f>
        <v>0</v>
      </c>
      <c r="P126" s="305">
        <f t="shared" si="11"/>
        <v>0</v>
      </c>
    </row>
    <row r="127" spans="1:16" hidden="1" x14ac:dyDescent="0.2">
      <c r="A127" s="296" t="str">
        <f>'Special Original Budget'!A135</f>
        <v>Telephone/Internet</v>
      </c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305">
        <f t="shared" si="10"/>
        <v>0</v>
      </c>
      <c r="O127" s="370">
        <f>'Special Original Budget'!P135</f>
        <v>0</v>
      </c>
      <c r="P127" s="305">
        <f t="shared" si="11"/>
        <v>0</v>
      </c>
    </row>
    <row r="128" spans="1:16" hidden="1" x14ac:dyDescent="0.2">
      <c r="A128" s="296" t="str">
        <f>'Special Original Budget'!A136</f>
        <v>Cellphone/Data Communication</v>
      </c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305">
        <f t="shared" si="10"/>
        <v>0</v>
      </c>
      <c r="O128" s="370">
        <f>'Special Original Budget'!P136</f>
        <v>0</v>
      </c>
      <c r="P128" s="305">
        <f t="shared" si="11"/>
        <v>0</v>
      </c>
    </row>
    <row r="129" spans="1:16" hidden="1" x14ac:dyDescent="0.2">
      <c r="A129" s="296" t="str">
        <f>'Special Original Budget'!A137</f>
        <v>Utilities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305">
        <f t="shared" si="10"/>
        <v>0</v>
      </c>
      <c r="O129" s="370">
        <f>'Special Original Budget'!P137</f>
        <v>0</v>
      </c>
      <c r="P129" s="305">
        <f t="shared" si="11"/>
        <v>0</v>
      </c>
    </row>
    <row r="130" spans="1:16" hidden="1" x14ac:dyDescent="0.2">
      <c r="A130" s="296" t="str">
        <f>'Special Original Budget'!A138</f>
        <v>Equipment Lease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305">
        <f t="shared" si="10"/>
        <v>0</v>
      </c>
      <c r="O130" s="370">
        <f>'Special Original Budget'!P138</f>
        <v>0</v>
      </c>
      <c r="P130" s="305">
        <f t="shared" si="11"/>
        <v>0</v>
      </c>
    </row>
    <row r="131" spans="1:16" hidden="1" x14ac:dyDescent="0.2">
      <c r="A131" s="296" t="str">
        <f>'Special Original Budget'!A139</f>
        <v>Supplies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305">
        <f t="shared" si="10"/>
        <v>0</v>
      </c>
      <c r="O131" s="370">
        <f>'Special Original Budget'!P139</f>
        <v>0</v>
      </c>
      <c r="P131" s="305">
        <f t="shared" si="11"/>
        <v>0</v>
      </c>
    </row>
    <row r="132" spans="1:16" hidden="1" x14ac:dyDescent="0.2">
      <c r="A132" s="296" t="str">
        <f>'Special Original Budget'!A140</f>
        <v>Office Equipment</v>
      </c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305">
        <f t="shared" si="10"/>
        <v>0</v>
      </c>
      <c r="O132" s="370">
        <f>'Special Original Budget'!P140</f>
        <v>0</v>
      </c>
      <c r="P132" s="305">
        <f t="shared" si="11"/>
        <v>0</v>
      </c>
    </row>
    <row r="133" spans="1:16" hidden="1" x14ac:dyDescent="0.2">
      <c r="A133" s="296" t="str">
        <f>'Special Original Budget'!A141</f>
        <v>Postage/P.O. Box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305">
        <f t="shared" si="10"/>
        <v>0</v>
      </c>
      <c r="O133" s="370">
        <f>'Special Original Budget'!P141</f>
        <v>0</v>
      </c>
      <c r="P133" s="305">
        <f t="shared" si="11"/>
        <v>0</v>
      </c>
    </row>
    <row r="134" spans="1:16" hidden="1" x14ac:dyDescent="0.2">
      <c r="A134" s="296" t="str">
        <f>'Special Original Budget'!A142</f>
        <v>Advertising/Marketing</v>
      </c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305">
        <f t="shared" si="10"/>
        <v>0</v>
      </c>
      <c r="O134" s="370">
        <f>'Special Original Budget'!P142</f>
        <v>0</v>
      </c>
      <c r="P134" s="305">
        <f t="shared" si="11"/>
        <v>0</v>
      </c>
    </row>
    <row r="135" spans="1:16" hidden="1" x14ac:dyDescent="0.2">
      <c r="A135" s="296" t="str">
        <f>'Special Original Budget'!A143</f>
        <v>Professional Services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305">
        <f t="shared" si="10"/>
        <v>0</v>
      </c>
      <c r="O135" s="370">
        <f>'Special Original Budget'!P143</f>
        <v>0</v>
      </c>
      <c r="P135" s="305">
        <f t="shared" si="11"/>
        <v>0</v>
      </c>
    </row>
    <row r="136" spans="1:16" hidden="1" x14ac:dyDescent="0.2">
      <c r="A136" s="296" t="str">
        <f>'Special Original Budget'!A144</f>
        <v>Dues/Membership/Registration Fees</v>
      </c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305">
        <f t="shared" si="10"/>
        <v>0</v>
      </c>
      <c r="O136" s="370">
        <f>'Special Original Budget'!P144</f>
        <v>0</v>
      </c>
      <c r="P136" s="305">
        <f t="shared" si="11"/>
        <v>0</v>
      </c>
    </row>
    <row r="137" spans="1:16" hidden="1" x14ac:dyDescent="0.2">
      <c r="A137" s="296" t="str">
        <f>'Special Original Budget'!A145</f>
        <v>Fees (Non-Penalty)</v>
      </c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305">
        <f t="shared" si="10"/>
        <v>0</v>
      </c>
      <c r="O137" s="370">
        <f>'Special Original Budget'!P145</f>
        <v>0</v>
      </c>
      <c r="P137" s="305">
        <f t="shared" si="11"/>
        <v>0</v>
      </c>
    </row>
    <row r="138" spans="1:16" hidden="1" x14ac:dyDescent="0.2">
      <c r="A138" s="296" t="str">
        <f>'Special Original Budget'!A146</f>
        <v>Software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305">
        <f t="shared" si="10"/>
        <v>0</v>
      </c>
      <c r="O138" s="370">
        <f>'Special Original Budget'!P146</f>
        <v>0</v>
      </c>
      <c r="P138" s="305">
        <f t="shared" si="11"/>
        <v>0</v>
      </c>
    </row>
    <row r="139" spans="1:16" hidden="1" x14ac:dyDescent="0.2">
      <c r="A139" s="296" t="str">
        <f>'Special Original Budget'!A147</f>
        <v>Information Systems / Repairs</v>
      </c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305">
        <f t="shared" si="10"/>
        <v>0</v>
      </c>
      <c r="O139" s="370">
        <f>'Special Original Budget'!P147</f>
        <v>0</v>
      </c>
      <c r="P139" s="305">
        <f t="shared" si="11"/>
        <v>0</v>
      </c>
    </row>
    <row r="140" spans="1:16" hidden="1" x14ac:dyDescent="0.2">
      <c r="A140" s="296" t="str">
        <f>'Special Original Budget'!A148</f>
        <v>Cyber Liability Insurance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305">
        <f t="shared" si="10"/>
        <v>0</v>
      </c>
      <c r="O140" s="370">
        <f>'Special Original Budget'!P148</f>
        <v>0</v>
      </c>
      <c r="P140" s="305">
        <f t="shared" si="11"/>
        <v>0</v>
      </c>
    </row>
    <row r="141" spans="1:16" hidden="1" x14ac:dyDescent="0.2">
      <c r="A141" s="296" t="str">
        <f>'Special Original Budget'!A149</f>
        <v xml:space="preserve">Indirect Costs 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305">
        <f>SUM(B141:M141)</f>
        <v>0</v>
      </c>
      <c r="O141" s="370">
        <f>'Special Original Budget'!P149</f>
        <v>0</v>
      </c>
      <c r="P141" s="305">
        <f>O141-N141</f>
        <v>0</v>
      </c>
    </row>
    <row r="142" spans="1:16" hidden="1" x14ac:dyDescent="0.2">
      <c r="A142" s="381">
        <f>'Special Original Budget'!A150</f>
        <v>0</v>
      </c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305">
        <f t="shared" ref="N142:N144" si="12">SUM(B142:M142)</f>
        <v>0</v>
      </c>
      <c r="O142" s="370">
        <f>'Special Original Budget'!P150</f>
        <v>0</v>
      </c>
      <c r="P142" s="305">
        <f t="shared" ref="P142:P144" si="13">O142-N142</f>
        <v>0</v>
      </c>
    </row>
    <row r="143" spans="1:16" hidden="1" x14ac:dyDescent="0.2">
      <c r="A143" s="381">
        <f>'Special Original Budget'!A151</f>
        <v>0</v>
      </c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305">
        <f t="shared" si="12"/>
        <v>0</v>
      </c>
      <c r="O143" s="370">
        <f>'Special Original Budget'!P151</f>
        <v>0</v>
      </c>
      <c r="P143" s="305">
        <f t="shared" si="13"/>
        <v>0</v>
      </c>
    </row>
    <row r="144" spans="1:16" hidden="1" x14ac:dyDescent="0.2">
      <c r="A144" s="381">
        <f>'Special Original Budget'!A152</f>
        <v>0</v>
      </c>
      <c r="B144" s="293"/>
      <c r="C144" s="293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305">
        <f t="shared" si="12"/>
        <v>0</v>
      </c>
      <c r="O144" s="370">
        <f>'Special Original Budget'!P152</f>
        <v>0</v>
      </c>
      <c r="P144" s="305">
        <f t="shared" si="13"/>
        <v>0</v>
      </c>
    </row>
    <row r="145" spans="1:18" ht="15.75" hidden="1" x14ac:dyDescent="0.25">
      <c r="A145" s="308" t="s">
        <v>23</v>
      </c>
      <c r="B145" s="311">
        <f>SUBTOTAL(109,B92:B144)</f>
        <v>0</v>
      </c>
      <c r="C145" s="311">
        <f t="shared" ref="C145:M145" si="14">SUBTOTAL(109,C92:C144)</f>
        <v>0</v>
      </c>
      <c r="D145" s="311">
        <f t="shared" si="14"/>
        <v>0</v>
      </c>
      <c r="E145" s="311">
        <f t="shared" si="14"/>
        <v>0</v>
      </c>
      <c r="F145" s="311">
        <f t="shared" si="14"/>
        <v>0</v>
      </c>
      <c r="G145" s="311">
        <f t="shared" si="14"/>
        <v>0</v>
      </c>
      <c r="H145" s="311">
        <f t="shared" si="14"/>
        <v>0</v>
      </c>
      <c r="I145" s="311">
        <f t="shared" si="14"/>
        <v>0</v>
      </c>
      <c r="J145" s="311">
        <f t="shared" si="14"/>
        <v>0</v>
      </c>
      <c r="K145" s="311">
        <f t="shared" si="14"/>
        <v>0</v>
      </c>
      <c r="L145" s="311">
        <f t="shared" si="14"/>
        <v>0</v>
      </c>
      <c r="M145" s="311">
        <f t="shared" si="14"/>
        <v>0</v>
      </c>
      <c r="N145" s="314">
        <f>SUBTOTAL(109,N92:N144)</f>
        <v>0</v>
      </c>
      <c r="O145" s="314">
        <f>SUBTOTAL(109,O92:O144)</f>
        <v>0</v>
      </c>
      <c r="P145" s="314">
        <f>SUBTOTAL(109,P92:P144)</f>
        <v>0</v>
      </c>
    </row>
    <row r="146" spans="1:18" ht="15.75" hidden="1" x14ac:dyDescent="0.25">
      <c r="A146" s="149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</row>
    <row r="147" spans="1:18" ht="15.75" hidden="1" x14ac:dyDescent="0.25">
      <c r="A147" s="301" t="s">
        <v>29</v>
      </c>
      <c r="B147" s="305">
        <f>B145</f>
        <v>0</v>
      </c>
      <c r="C147" s="305">
        <f t="shared" ref="C147:H147" si="15">C145</f>
        <v>0</v>
      </c>
      <c r="D147" s="305">
        <f t="shared" si="15"/>
        <v>0</v>
      </c>
      <c r="E147" s="305">
        <f t="shared" si="15"/>
        <v>0</v>
      </c>
      <c r="F147" s="305">
        <f t="shared" si="15"/>
        <v>0</v>
      </c>
      <c r="G147" s="305">
        <f t="shared" si="15"/>
        <v>0</v>
      </c>
      <c r="H147" s="305">
        <f t="shared" si="15"/>
        <v>0</v>
      </c>
      <c r="I147" s="305">
        <f>I145</f>
        <v>0</v>
      </c>
      <c r="J147" s="305">
        <f>J145</f>
        <v>0</v>
      </c>
      <c r="K147" s="305">
        <f>K145</f>
        <v>0</v>
      </c>
      <c r="L147" s="305">
        <f>L145</f>
        <v>0</v>
      </c>
      <c r="M147" s="305">
        <f>M145</f>
        <v>0</v>
      </c>
      <c r="N147" s="305">
        <f>SUM(B147:M147)</f>
        <v>0</v>
      </c>
      <c r="O147" s="185"/>
      <c r="P147" s="185"/>
    </row>
    <row r="148" spans="1:18" ht="15.75" hidden="1" x14ac:dyDescent="0.25">
      <c r="A148" s="149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</row>
    <row r="149" spans="1:18" s="143" customFormat="1" ht="15.75" hidden="1" x14ac:dyDescent="0.25">
      <c r="A149" s="307" t="s">
        <v>111</v>
      </c>
      <c r="B149" s="303">
        <f>B147*'Special Original Budget'!$C$97</f>
        <v>0</v>
      </c>
      <c r="C149" s="303">
        <f>C147*'Special Original Budget'!$C$97</f>
        <v>0</v>
      </c>
      <c r="D149" s="303">
        <f>D147*'Special Original Budget'!$C$97</f>
        <v>0</v>
      </c>
      <c r="E149" s="303">
        <f>E147*'Special Original Budget'!$C$97</f>
        <v>0</v>
      </c>
      <c r="F149" s="303">
        <f>F147*'Special Original Budget'!$C$97</f>
        <v>0</v>
      </c>
      <c r="G149" s="303">
        <f>G147*'Special Original Budget'!$C$97</f>
        <v>0</v>
      </c>
      <c r="H149" s="303">
        <f>H147*'Special Original Budget'!$C$97</f>
        <v>0</v>
      </c>
      <c r="I149" s="303">
        <f>I147*'Special Original Budget'!$C$97</f>
        <v>0</v>
      </c>
      <c r="J149" s="303">
        <f>J147*'Special Original Budget'!$C$97</f>
        <v>0</v>
      </c>
      <c r="K149" s="303">
        <f>K147*'Special Original Budget'!$C$97</f>
        <v>0</v>
      </c>
      <c r="L149" s="303">
        <f>L147*'Special Original Budget'!$C$97</f>
        <v>0</v>
      </c>
      <c r="M149" s="303">
        <f>M147*'Special Original Budget'!$C$97</f>
        <v>0</v>
      </c>
      <c r="N149" s="303">
        <f>SUM(B149:M149)</f>
        <v>0</v>
      </c>
      <c r="O149" s="192"/>
      <c r="P149" s="192"/>
    </row>
    <row r="150" spans="1:18" s="143" customFormat="1" ht="15.75" hidden="1" x14ac:dyDescent="0.25">
      <c r="A150" s="223"/>
      <c r="B150" s="341"/>
      <c r="C150" s="230"/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192"/>
      <c r="P150" s="192"/>
    </row>
    <row r="151" spans="1:18" s="143" customFormat="1" ht="15.75" hidden="1" x14ac:dyDescent="0.25">
      <c r="A151" s="307" t="s">
        <v>67</v>
      </c>
      <c r="B151" s="303">
        <f t="shared" ref="B151:M151" si="16">B145*0.8</f>
        <v>0</v>
      </c>
      <c r="C151" s="303">
        <f t="shared" si="16"/>
        <v>0</v>
      </c>
      <c r="D151" s="303">
        <f t="shared" si="16"/>
        <v>0</v>
      </c>
      <c r="E151" s="303">
        <f t="shared" si="16"/>
        <v>0</v>
      </c>
      <c r="F151" s="303">
        <f t="shared" si="16"/>
        <v>0</v>
      </c>
      <c r="G151" s="303">
        <f t="shared" si="16"/>
        <v>0</v>
      </c>
      <c r="H151" s="303">
        <f t="shared" si="16"/>
        <v>0</v>
      </c>
      <c r="I151" s="303">
        <f t="shared" si="16"/>
        <v>0</v>
      </c>
      <c r="J151" s="303">
        <f t="shared" si="16"/>
        <v>0</v>
      </c>
      <c r="K151" s="303">
        <f t="shared" si="16"/>
        <v>0</v>
      </c>
      <c r="L151" s="303">
        <f t="shared" si="16"/>
        <v>0</v>
      </c>
      <c r="M151" s="303">
        <f t="shared" si="16"/>
        <v>0</v>
      </c>
      <c r="N151" s="303">
        <f>SUM(B151:M151)</f>
        <v>0</v>
      </c>
      <c r="O151" s="342" t="s">
        <v>86</v>
      </c>
      <c r="P151" s="342" t="s">
        <v>21</v>
      </c>
    </row>
    <row r="152" spans="1:18" ht="16.5" hidden="1" thickBot="1" x14ac:dyDescent="0.3">
      <c r="A152" s="358" t="s">
        <v>27</v>
      </c>
      <c r="B152" s="359">
        <f t="shared" ref="B152:H152" si="17">ROUND(B151,0)</f>
        <v>0</v>
      </c>
      <c r="C152" s="359">
        <f t="shared" si="17"/>
        <v>0</v>
      </c>
      <c r="D152" s="359">
        <f t="shared" si="17"/>
        <v>0</v>
      </c>
      <c r="E152" s="359">
        <f t="shared" si="17"/>
        <v>0</v>
      </c>
      <c r="F152" s="359">
        <f t="shared" si="17"/>
        <v>0</v>
      </c>
      <c r="G152" s="359">
        <f t="shared" si="17"/>
        <v>0</v>
      </c>
      <c r="H152" s="359">
        <f t="shared" si="17"/>
        <v>0</v>
      </c>
      <c r="I152" s="359">
        <f>ROUND(I151,0)</f>
        <v>0</v>
      </c>
      <c r="J152" s="359">
        <f>ROUND(J151,0)</f>
        <v>0</v>
      </c>
      <c r="K152" s="359">
        <f>ROUND(K151,0)</f>
        <v>0</v>
      </c>
      <c r="L152" s="359">
        <f>ROUND(L151,0)</f>
        <v>0</v>
      </c>
      <c r="M152" s="359">
        <f>ROUND(M151,0)</f>
        <v>0</v>
      </c>
      <c r="N152" s="359">
        <f>SUM(B152:M152)</f>
        <v>0</v>
      </c>
      <c r="O152" s="359">
        <f>A88</f>
        <v>0</v>
      </c>
      <c r="P152" s="359">
        <f>O152-N152</f>
        <v>0</v>
      </c>
      <c r="R152" s="136"/>
    </row>
    <row r="153" spans="1:18" ht="15.75" x14ac:dyDescent="0.25">
      <c r="A153" s="149"/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</row>
    <row r="154" spans="1:18" ht="15.75" x14ac:dyDescent="0.25">
      <c r="A154" s="149"/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</row>
    <row r="155" spans="1:18" ht="15.75" x14ac:dyDescent="0.25">
      <c r="A155" s="306" t="str">
        <f>'Non CARES Original Budget'!C5</f>
        <v>Lawrence County Commission RPT-040 FY 2023</v>
      </c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136"/>
    </row>
    <row r="156" spans="1:18" ht="15.75" x14ac:dyDescent="0.25">
      <c r="A156" s="169" t="s">
        <v>0</v>
      </c>
      <c r="B156" s="274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2"/>
    </row>
    <row r="157" spans="1:18" ht="15.75" x14ac:dyDescent="0.25">
      <c r="A157" s="169" t="s">
        <v>1</v>
      </c>
      <c r="B157" s="274"/>
      <c r="C157" s="274"/>
      <c r="D157" s="274"/>
      <c r="E157" s="274"/>
      <c r="F157" s="274"/>
      <c r="G157" s="274"/>
      <c r="H157" s="274"/>
      <c r="I157" s="274"/>
      <c r="J157" s="274"/>
      <c r="K157" s="274"/>
      <c r="L157" s="274"/>
      <c r="M157" s="274"/>
      <c r="N157" s="274"/>
    </row>
    <row r="158" spans="1:18" ht="15.75" x14ac:dyDescent="0.25">
      <c r="A158" s="169" t="str">
        <f>'Special Original Budget'!A166</f>
        <v>RTAP</v>
      </c>
      <c r="B158" s="274"/>
      <c r="C158" s="274"/>
      <c r="D158" s="274"/>
      <c r="E158" s="274"/>
      <c r="F158" s="274"/>
      <c r="G158" s="274"/>
      <c r="H158" s="274"/>
      <c r="I158" s="274"/>
      <c r="J158" s="274"/>
      <c r="K158" s="274"/>
      <c r="L158" s="274"/>
      <c r="M158" s="274"/>
    </row>
    <row r="159" spans="1:18" ht="15.75" x14ac:dyDescent="0.25">
      <c r="A159" s="301" t="str">
        <f>'Special Original Budget'!B166</f>
        <v>100075512</v>
      </c>
      <c r="B159" s="274"/>
      <c r="C159" s="274"/>
      <c r="D159" s="274"/>
      <c r="E159" s="274"/>
      <c r="F159" s="274"/>
      <c r="G159" s="274"/>
      <c r="H159" s="274"/>
      <c r="I159" s="274"/>
      <c r="J159" s="274"/>
      <c r="K159" s="274"/>
      <c r="L159" s="274"/>
      <c r="M159" s="274"/>
      <c r="N159" s="275" t="s">
        <v>3</v>
      </c>
    </row>
    <row r="160" spans="1:18" ht="15.75" x14ac:dyDescent="0.25">
      <c r="A160" s="272"/>
      <c r="B160" s="274"/>
      <c r="C160" s="274"/>
      <c r="D160" s="274"/>
      <c r="E160" s="274"/>
      <c r="F160" s="274"/>
      <c r="G160" s="274"/>
      <c r="H160" s="274"/>
      <c r="I160" s="274"/>
      <c r="J160" s="274"/>
      <c r="K160" s="274"/>
      <c r="L160" s="274"/>
      <c r="M160" s="274"/>
      <c r="N160" s="275" t="s">
        <v>5</v>
      </c>
    </row>
    <row r="161" spans="1:16" ht="15.75" x14ac:dyDescent="0.25">
      <c r="A161" s="272"/>
      <c r="B161" s="276" t="s">
        <v>7</v>
      </c>
      <c r="C161" s="276" t="s">
        <v>8</v>
      </c>
      <c r="D161" s="276" t="s">
        <v>9</v>
      </c>
      <c r="E161" s="276" t="s">
        <v>10</v>
      </c>
      <c r="F161" s="276" t="s">
        <v>11</v>
      </c>
      <c r="G161" s="276" t="s">
        <v>12</v>
      </c>
      <c r="H161" s="276" t="s">
        <v>13</v>
      </c>
      <c r="I161" s="276" t="s">
        <v>14</v>
      </c>
      <c r="J161" s="276" t="s">
        <v>15</v>
      </c>
      <c r="K161" s="276" t="s">
        <v>16</v>
      </c>
      <c r="L161" s="276" t="s">
        <v>17</v>
      </c>
      <c r="M161" s="276" t="s">
        <v>18</v>
      </c>
      <c r="N161" s="275" t="s">
        <v>19</v>
      </c>
    </row>
    <row r="162" spans="1:16" x14ac:dyDescent="0.2">
      <c r="A162" s="272" t="s">
        <v>85</v>
      </c>
      <c r="B162" s="297">
        <v>366.25</v>
      </c>
      <c r="C162" s="297"/>
      <c r="D162" s="297"/>
      <c r="E162" s="297"/>
      <c r="F162" s="297"/>
      <c r="G162" s="297"/>
      <c r="H162" s="297"/>
      <c r="I162" s="297"/>
      <c r="J162" s="297"/>
      <c r="K162" s="297"/>
      <c r="L162" s="297"/>
      <c r="M162" s="297"/>
      <c r="N162" s="303">
        <f>SUM(B162:M162)</f>
        <v>366.25</v>
      </c>
    </row>
    <row r="163" spans="1:16" x14ac:dyDescent="0.2">
      <c r="A163" s="272" t="s">
        <v>114</v>
      </c>
      <c r="B163" s="297">
        <f>300</f>
        <v>300</v>
      </c>
      <c r="C163" s="297"/>
      <c r="D163" s="297"/>
      <c r="E163" s="297"/>
      <c r="F163" s="297"/>
      <c r="G163" s="297"/>
      <c r="H163" s="297"/>
      <c r="I163" s="297"/>
      <c r="J163" s="297"/>
      <c r="K163" s="297"/>
      <c r="L163" s="297"/>
      <c r="M163" s="297"/>
      <c r="N163" s="303">
        <f>SUM(B163:M163)</f>
        <v>300</v>
      </c>
    </row>
    <row r="164" spans="1:16" x14ac:dyDescent="0.2">
      <c r="A164" s="272" t="s">
        <v>115</v>
      </c>
      <c r="B164" s="297">
        <v>150</v>
      </c>
      <c r="C164" s="297"/>
      <c r="D164" s="297"/>
      <c r="E164" s="297"/>
      <c r="F164" s="297"/>
      <c r="G164" s="297"/>
      <c r="H164" s="297"/>
      <c r="I164" s="297"/>
      <c r="J164" s="297"/>
      <c r="K164" s="297"/>
      <c r="L164" s="297"/>
      <c r="M164" s="297"/>
      <c r="N164" s="303">
        <f>SUM(B164:M164)</f>
        <v>150</v>
      </c>
    </row>
    <row r="165" spans="1:16" x14ac:dyDescent="0.2">
      <c r="A165" s="277" t="s">
        <v>116</v>
      </c>
      <c r="B165" s="298">
        <v>30</v>
      </c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304">
        <f>SUM(B165:M165)</f>
        <v>30</v>
      </c>
    </row>
    <row r="166" spans="1:16" ht="15.75" x14ac:dyDescent="0.25">
      <c r="A166" s="301" t="s">
        <v>37</v>
      </c>
      <c r="B166" s="311">
        <f>SUBTOTAL(109,B162:B165)</f>
        <v>846.25</v>
      </c>
      <c r="C166" s="311">
        <f t="shared" ref="C166:N166" si="18">SUBTOTAL(109,C162:C165)</f>
        <v>0</v>
      </c>
      <c r="D166" s="311">
        <f t="shared" si="18"/>
        <v>0</v>
      </c>
      <c r="E166" s="311">
        <f t="shared" si="18"/>
        <v>0</v>
      </c>
      <c r="F166" s="311">
        <f t="shared" si="18"/>
        <v>0</v>
      </c>
      <c r="G166" s="311">
        <f t="shared" si="18"/>
        <v>0</v>
      </c>
      <c r="H166" s="311">
        <f t="shared" si="18"/>
        <v>0</v>
      </c>
      <c r="I166" s="311">
        <f t="shared" si="18"/>
        <v>0</v>
      </c>
      <c r="J166" s="311">
        <f t="shared" si="18"/>
        <v>0</v>
      </c>
      <c r="K166" s="311">
        <f t="shared" si="18"/>
        <v>0</v>
      </c>
      <c r="L166" s="311">
        <f t="shared" si="18"/>
        <v>0</v>
      </c>
      <c r="M166" s="311">
        <f t="shared" si="18"/>
        <v>0</v>
      </c>
      <c r="N166" s="311">
        <f t="shared" si="18"/>
        <v>846.25</v>
      </c>
    </row>
    <row r="167" spans="1:16" ht="16.5" thickBot="1" x14ac:dyDescent="0.3">
      <c r="A167" s="356" t="s">
        <v>117</v>
      </c>
      <c r="B167" s="357">
        <f>ROUND(B166,0)</f>
        <v>846</v>
      </c>
      <c r="C167" s="357">
        <f>ROUND(C166,0)</f>
        <v>0</v>
      </c>
      <c r="D167" s="357">
        <f>ROUND(D166,0)</f>
        <v>0</v>
      </c>
      <c r="E167" s="357">
        <f>ROUND(E166,0)</f>
        <v>0</v>
      </c>
      <c r="F167" s="357">
        <f>ROUND(F166,0)</f>
        <v>0</v>
      </c>
      <c r="G167" s="357">
        <f t="shared" ref="G167:M167" si="19">ROUND(G166,0)</f>
        <v>0</v>
      </c>
      <c r="H167" s="357">
        <f t="shared" si="19"/>
        <v>0</v>
      </c>
      <c r="I167" s="357">
        <f t="shared" si="19"/>
        <v>0</v>
      </c>
      <c r="J167" s="357">
        <f t="shared" si="19"/>
        <v>0</v>
      </c>
      <c r="K167" s="357">
        <f t="shared" si="19"/>
        <v>0</v>
      </c>
      <c r="L167" s="357">
        <f t="shared" si="19"/>
        <v>0</v>
      </c>
      <c r="M167" s="357">
        <f t="shared" si="19"/>
        <v>0</v>
      </c>
      <c r="N167" s="357">
        <f>ROUND(N166,0)</f>
        <v>846</v>
      </c>
    </row>
    <row r="168" spans="1:16" ht="15.75" x14ac:dyDescent="0.25">
      <c r="A168" s="149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72"/>
      <c r="O168" s="136"/>
    </row>
    <row r="169" spans="1:16" ht="15.75" x14ac:dyDescent="0.25">
      <c r="A169" s="149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72"/>
      <c r="O169" s="136"/>
    </row>
    <row r="170" spans="1:16" ht="15.75" hidden="1" x14ac:dyDescent="0.25">
      <c r="A170" s="306" t="str">
        <f>'Non CARES Original Budget'!C5</f>
        <v>Lawrence County Commission RPT-040 FY 2023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72"/>
      <c r="O170" s="136"/>
    </row>
    <row r="171" spans="1:16" ht="15.75" hidden="1" x14ac:dyDescent="0.25">
      <c r="A171" s="169" t="str">
        <f>'Special Original Budget'!A177</f>
        <v>Sup. Eq</v>
      </c>
      <c r="B171" s="136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72"/>
      <c r="O171" s="136"/>
    </row>
    <row r="172" spans="1:16" ht="15.75" hidden="1" x14ac:dyDescent="0.25">
      <c r="A172" s="169" t="s">
        <v>1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72"/>
      <c r="O172" s="136"/>
    </row>
    <row r="173" spans="1:16" ht="15.75" hidden="1" x14ac:dyDescent="0.25">
      <c r="A173" s="169" t="s">
        <v>82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72"/>
      <c r="O173" s="136"/>
    </row>
    <row r="174" spans="1:16" ht="15.75" hidden="1" x14ac:dyDescent="0.25">
      <c r="A174" s="323" t="str">
        <f>'Special Original Budget'!B177</f>
        <v>100075513</v>
      </c>
    </row>
    <row r="175" spans="1:16" ht="15.75" hidden="1" x14ac:dyDescent="0.25">
      <c r="A175" s="319">
        <f>'Special Original Budget'!P177</f>
        <v>0</v>
      </c>
      <c r="N175" s="269" t="s">
        <v>3</v>
      </c>
      <c r="O175" s="270"/>
      <c r="P175" s="143"/>
    </row>
    <row r="176" spans="1:16" ht="15.75" hidden="1" x14ac:dyDescent="0.25">
      <c r="A176" s="323" t="str">
        <f>'Special Original Budget'!A179</f>
        <v>Support Equipment 1</v>
      </c>
      <c r="N176" s="269" t="s">
        <v>5</v>
      </c>
      <c r="O176" s="270"/>
      <c r="P176" s="143"/>
    </row>
    <row r="177" spans="1:19" s="272" customFormat="1" ht="15.75" hidden="1" x14ac:dyDescent="0.25">
      <c r="A177" s="134"/>
      <c r="B177" s="135" t="s">
        <v>7</v>
      </c>
      <c r="C177" s="135" t="s">
        <v>8</v>
      </c>
      <c r="D177" s="135" t="s">
        <v>9</v>
      </c>
      <c r="E177" s="135" t="s">
        <v>10</v>
      </c>
      <c r="F177" s="135" t="s">
        <v>11</v>
      </c>
      <c r="G177" s="135" t="s">
        <v>12</v>
      </c>
      <c r="H177" s="135" t="s">
        <v>13</v>
      </c>
      <c r="I177" s="135" t="s">
        <v>14</v>
      </c>
      <c r="J177" s="135" t="s">
        <v>15</v>
      </c>
      <c r="K177" s="135" t="s">
        <v>16</v>
      </c>
      <c r="L177" s="135" t="s">
        <v>17</v>
      </c>
      <c r="M177" s="135" t="s">
        <v>18</v>
      </c>
      <c r="N177" s="269" t="s">
        <v>19</v>
      </c>
      <c r="O177" s="270"/>
      <c r="P177" s="143"/>
      <c r="Q177" s="271"/>
      <c r="R177" s="271"/>
      <c r="S177" s="271"/>
    </row>
    <row r="178" spans="1:19" s="272" customFormat="1" ht="15.75" hidden="1" x14ac:dyDescent="0.25">
      <c r="A178" s="134" t="s">
        <v>35</v>
      </c>
      <c r="B178" s="293"/>
      <c r="C178" s="293"/>
      <c r="D178" s="293"/>
      <c r="E178" s="293"/>
      <c r="F178" s="293"/>
      <c r="G178" s="293"/>
      <c r="H178" s="293"/>
      <c r="I178" s="293"/>
      <c r="J178" s="293"/>
      <c r="K178" s="293"/>
      <c r="L178" s="293"/>
      <c r="M178" s="293"/>
      <c r="N178" s="343">
        <f>SUM(B178:M178)</f>
        <v>0</v>
      </c>
      <c r="O178" s="374"/>
      <c r="P178" s="143"/>
      <c r="Q178" s="271"/>
      <c r="R178" s="271"/>
      <c r="S178" s="271"/>
    </row>
    <row r="179" spans="1:19" s="272" customFormat="1" ht="15.75" hidden="1" x14ac:dyDescent="0.25">
      <c r="A179" s="302" t="s">
        <v>40</v>
      </c>
      <c r="B179" s="304">
        <f>SUM(B178*0)</f>
        <v>0</v>
      </c>
      <c r="C179" s="304">
        <f t="shared" ref="C179:M179" si="20">SUM(C178*0)</f>
        <v>0</v>
      </c>
      <c r="D179" s="304">
        <f t="shared" si="20"/>
        <v>0</v>
      </c>
      <c r="E179" s="304">
        <f t="shared" si="20"/>
        <v>0</v>
      </c>
      <c r="F179" s="304">
        <f t="shared" si="20"/>
        <v>0</v>
      </c>
      <c r="G179" s="304">
        <f t="shared" si="20"/>
        <v>0</v>
      </c>
      <c r="H179" s="304">
        <f t="shared" si="20"/>
        <v>0</v>
      </c>
      <c r="I179" s="304">
        <f t="shared" si="20"/>
        <v>0</v>
      </c>
      <c r="J179" s="304">
        <f t="shared" si="20"/>
        <v>0</v>
      </c>
      <c r="K179" s="304">
        <f t="shared" si="20"/>
        <v>0</v>
      </c>
      <c r="L179" s="304">
        <f t="shared" si="20"/>
        <v>0</v>
      </c>
      <c r="M179" s="304">
        <f t="shared" si="20"/>
        <v>0</v>
      </c>
      <c r="N179" s="304">
        <f>SUM(B179:M179)</f>
        <v>0</v>
      </c>
      <c r="O179" s="192"/>
      <c r="P179" s="376" t="s">
        <v>34</v>
      </c>
      <c r="Q179" s="271"/>
      <c r="R179" s="271"/>
      <c r="S179" s="271"/>
    </row>
    <row r="180" spans="1:19" s="272" customFormat="1" ht="16.5" hidden="1" thickBot="1" x14ac:dyDescent="0.3">
      <c r="A180" s="301" t="s">
        <v>37</v>
      </c>
      <c r="B180" s="305">
        <f>SUM(B178-B179)</f>
        <v>0</v>
      </c>
      <c r="C180" s="305">
        <f t="shared" ref="C180:M180" si="21">SUM(C178-C179)</f>
        <v>0</v>
      </c>
      <c r="D180" s="305">
        <f t="shared" si="21"/>
        <v>0</v>
      </c>
      <c r="E180" s="305">
        <f>SUM(E178-E179)</f>
        <v>0</v>
      </c>
      <c r="F180" s="305">
        <f t="shared" si="21"/>
        <v>0</v>
      </c>
      <c r="G180" s="305">
        <f>SUM(G178-G179)</f>
        <v>0</v>
      </c>
      <c r="H180" s="305">
        <f t="shared" si="21"/>
        <v>0</v>
      </c>
      <c r="I180" s="305">
        <f t="shared" si="21"/>
        <v>0</v>
      </c>
      <c r="J180" s="305">
        <f t="shared" si="21"/>
        <v>0</v>
      </c>
      <c r="K180" s="305">
        <f t="shared" si="21"/>
        <v>0</v>
      </c>
      <c r="L180" s="305">
        <f t="shared" si="21"/>
        <v>0</v>
      </c>
      <c r="M180" s="305">
        <f t="shared" si="21"/>
        <v>0</v>
      </c>
      <c r="N180" s="305">
        <f>SUM(B180:M180)</f>
        <v>0</v>
      </c>
      <c r="O180" s="375" t="s">
        <v>86</v>
      </c>
      <c r="P180" s="376" t="s">
        <v>21</v>
      </c>
      <c r="Q180" s="271"/>
      <c r="R180" s="271"/>
      <c r="S180" s="271"/>
    </row>
    <row r="181" spans="1:19" s="272" customFormat="1" ht="16.5" hidden="1" thickBot="1" x14ac:dyDescent="0.3">
      <c r="A181" s="377" t="s">
        <v>38</v>
      </c>
      <c r="B181" s="378">
        <f>ROUND(B180,0)</f>
        <v>0</v>
      </c>
      <c r="C181" s="378">
        <f t="shared" ref="C181:L181" si="22">ROUND(C180,0)</f>
        <v>0</v>
      </c>
      <c r="D181" s="378">
        <f t="shared" si="22"/>
        <v>0</v>
      </c>
      <c r="E181" s="378">
        <f t="shared" si="22"/>
        <v>0</v>
      </c>
      <c r="F181" s="378">
        <f t="shared" si="22"/>
        <v>0</v>
      </c>
      <c r="G181" s="378">
        <f t="shared" si="22"/>
        <v>0</v>
      </c>
      <c r="H181" s="378">
        <f t="shared" si="22"/>
        <v>0</v>
      </c>
      <c r="I181" s="378">
        <f t="shared" si="22"/>
        <v>0</v>
      </c>
      <c r="J181" s="378">
        <f t="shared" si="22"/>
        <v>0</v>
      </c>
      <c r="K181" s="378">
        <f t="shared" si="22"/>
        <v>0</v>
      </c>
      <c r="L181" s="378">
        <f t="shared" si="22"/>
        <v>0</v>
      </c>
      <c r="M181" s="378">
        <f>ROUND(M180,0)</f>
        <v>0</v>
      </c>
      <c r="N181" s="378">
        <f>SUM(B181:M181)</f>
        <v>0</v>
      </c>
      <c r="O181" s="355">
        <f>'Special Original Budget'!P177*(1-'Special Original Budget'!D177)</f>
        <v>0</v>
      </c>
      <c r="P181" s="355">
        <f>O181-N181</f>
        <v>0</v>
      </c>
      <c r="Q181" s="271"/>
      <c r="R181" s="271"/>
      <c r="S181" s="271"/>
    </row>
    <row r="182" spans="1:19" hidden="1" x14ac:dyDescent="0.2"/>
    <row r="183" spans="1:19" hidden="1" x14ac:dyDescent="0.2"/>
    <row r="184" spans="1:19" ht="15.75" hidden="1" x14ac:dyDescent="0.25">
      <c r="A184" s="306" t="str">
        <f>'Special Original Budget'!C5</f>
        <v>Lawrence County Commission RPT-040 FY 2023</v>
      </c>
      <c r="B184" s="172"/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3"/>
      <c r="P184" s="143"/>
    </row>
    <row r="185" spans="1:19" ht="15.75" hidden="1" x14ac:dyDescent="0.25">
      <c r="A185" s="199" t="str">
        <f>'Special Original Budget'!A188</f>
        <v>Sup. Eq</v>
      </c>
      <c r="B185" s="136"/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72"/>
      <c r="O185" s="136"/>
    </row>
    <row r="186" spans="1:19" ht="15.75" hidden="1" x14ac:dyDescent="0.25">
      <c r="A186" s="169" t="s">
        <v>0</v>
      </c>
      <c r="B186" s="136"/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72"/>
      <c r="O186" s="136"/>
    </row>
    <row r="187" spans="1:19" ht="15.75" hidden="1" x14ac:dyDescent="0.25">
      <c r="A187" s="169" t="s">
        <v>1</v>
      </c>
      <c r="B187" s="136"/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72"/>
      <c r="O187" s="136"/>
    </row>
    <row r="188" spans="1:19" ht="15.75" hidden="1" x14ac:dyDescent="0.25">
      <c r="A188" s="169" t="s">
        <v>82</v>
      </c>
      <c r="B188" s="136"/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72"/>
      <c r="O188" s="136"/>
    </row>
    <row r="189" spans="1:19" ht="15.75" hidden="1" x14ac:dyDescent="0.25">
      <c r="A189" s="317" t="str">
        <f>'Special Original Budget'!B188</f>
        <v>100075514</v>
      </c>
    </row>
    <row r="190" spans="1:19" ht="15.75" hidden="1" x14ac:dyDescent="0.25">
      <c r="A190" s="318">
        <f>'Special Original Budget'!P188</f>
        <v>0</v>
      </c>
      <c r="N190" s="269" t="s">
        <v>3</v>
      </c>
      <c r="O190" s="270"/>
      <c r="P190" s="143"/>
    </row>
    <row r="191" spans="1:19" ht="15.75" hidden="1" x14ac:dyDescent="0.25">
      <c r="A191" s="319" t="str">
        <f>'Special Original Budget'!A190</f>
        <v>Support Equipment 2</v>
      </c>
      <c r="N191" s="269" t="s">
        <v>5</v>
      </c>
      <c r="O191" s="270"/>
      <c r="P191" s="143"/>
    </row>
    <row r="192" spans="1:19" ht="15.75" hidden="1" x14ac:dyDescent="0.25">
      <c r="B192" s="135" t="s">
        <v>7</v>
      </c>
      <c r="C192" s="135" t="s">
        <v>8</v>
      </c>
      <c r="D192" s="135" t="s">
        <v>9</v>
      </c>
      <c r="E192" s="135" t="s">
        <v>10</v>
      </c>
      <c r="F192" s="135" t="s">
        <v>11</v>
      </c>
      <c r="G192" s="135" t="s">
        <v>12</v>
      </c>
      <c r="H192" s="135" t="s">
        <v>13</v>
      </c>
      <c r="I192" s="135" t="s">
        <v>14</v>
      </c>
      <c r="J192" s="135" t="s">
        <v>15</v>
      </c>
      <c r="K192" s="135" t="s">
        <v>16</v>
      </c>
      <c r="L192" s="135" t="s">
        <v>17</v>
      </c>
      <c r="M192" s="135" t="s">
        <v>18</v>
      </c>
      <c r="N192" s="269" t="s">
        <v>19</v>
      </c>
      <c r="O192" s="270"/>
      <c r="P192" s="143"/>
    </row>
    <row r="193" spans="1:16" ht="15.75" hidden="1" x14ac:dyDescent="0.25">
      <c r="A193" s="134" t="s">
        <v>35</v>
      </c>
      <c r="B193" s="293"/>
      <c r="C193" s="293"/>
      <c r="D193" s="293"/>
      <c r="E193" s="293"/>
      <c r="F193" s="293"/>
      <c r="G193" s="293"/>
      <c r="H193" s="293"/>
      <c r="I193" s="293"/>
      <c r="J193" s="293"/>
      <c r="K193" s="293"/>
      <c r="L193" s="293"/>
      <c r="M193" s="293"/>
      <c r="N193" s="320">
        <f>SUM(B193:M193)</f>
        <v>0</v>
      </c>
      <c r="O193" s="374"/>
      <c r="P193" s="143"/>
    </row>
    <row r="194" spans="1:16" ht="15.75" hidden="1" x14ac:dyDescent="0.25">
      <c r="A194" s="321" t="s">
        <v>40</v>
      </c>
      <c r="B194" s="315">
        <f>SUM(B193*0)</f>
        <v>0</v>
      </c>
      <c r="C194" s="315">
        <f t="shared" ref="C194:M194" si="23">SUM(C193*0)</f>
        <v>0</v>
      </c>
      <c r="D194" s="315">
        <f t="shared" si="23"/>
        <v>0</v>
      </c>
      <c r="E194" s="315">
        <f t="shared" si="23"/>
        <v>0</v>
      </c>
      <c r="F194" s="315">
        <f t="shared" si="23"/>
        <v>0</v>
      </c>
      <c r="G194" s="315">
        <f t="shared" si="23"/>
        <v>0</v>
      </c>
      <c r="H194" s="315">
        <f t="shared" si="23"/>
        <v>0</v>
      </c>
      <c r="I194" s="315">
        <f t="shared" si="23"/>
        <v>0</v>
      </c>
      <c r="J194" s="315">
        <f t="shared" si="23"/>
        <v>0</v>
      </c>
      <c r="K194" s="315">
        <f t="shared" si="23"/>
        <v>0</v>
      </c>
      <c r="L194" s="315">
        <f t="shared" si="23"/>
        <v>0</v>
      </c>
      <c r="M194" s="315">
        <f t="shared" si="23"/>
        <v>0</v>
      </c>
      <c r="N194" s="315">
        <f>SUM(B194:M194)</f>
        <v>0</v>
      </c>
      <c r="O194" s="192"/>
      <c r="P194" s="376" t="s">
        <v>34</v>
      </c>
    </row>
    <row r="195" spans="1:16" ht="16.5" hidden="1" thickBot="1" x14ac:dyDescent="0.3">
      <c r="A195" s="321" t="s">
        <v>37</v>
      </c>
      <c r="B195" s="315">
        <f>SUM(B193-B194)</f>
        <v>0</v>
      </c>
      <c r="C195" s="315">
        <f t="shared" ref="C195:D195" si="24">SUM(C193-C194)</f>
        <v>0</v>
      </c>
      <c r="D195" s="315">
        <f t="shared" si="24"/>
        <v>0</v>
      </c>
      <c r="E195" s="315">
        <f>SUM(E193-E194)</f>
        <v>0</v>
      </c>
      <c r="F195" s="315">
        <f t="shared" ref="F195" si="25">SUM(F193-F194)</f>
        <v>0</v>
      </c>
      <c r="G195" s="315">
        <f>SUM(G193-G194)</f>
        <v>0</v>
      </c>
      <c r="H195" s="315">
        <f t="shared" ref="H195:M195" si="26">SUM(H193-H194)</f>
        <v>0</v>
      </c>
      <c r="I195" s="315">
        <f t="shared" si="26"/>
        <v>0</v>
      </c>
      <c r="J195" s="315">
        <f t="shared" si="26"/>
        <v>0</v>
      </c>
      <c r="K195" s="315">
        <f t="shared" si="26"/>
        <v>0</v>
      </c>
      <c r="L195" s="315">
        <f t="shared" si="26"/>
        <v>0</v>
      </c>
      <c r="M195" s="315">
        <f t="shared" si="26"/>
        <v>0</v>
      </c>
      <c r="N195" s="315">
        <f>SUM(B195:M195)</f>
        <v>0</v>
      </c>
      <c r="O195" s="375" t="s">
        <v>86</v>
      </c>
      <c r="P195" s="376" t="s">
        <v>21</v>
      </c>
    </row>
    <row r="196" spans="1:16" ht="16.5" hidden="1" thickBot="1" x14ac:dyDescent="0.3">
      <c r="A196" s="354" t="s">
        <v>38</v>
      </c>
      <c r="B196" s="355">
        <f>ROUND(B195,0)</f>
        <v>0</v>
      </c>
      <c r="C196" s="355">
        <f t="shared" ref="C196:L196" si="27">ROUND(C195,0)</f>
        <v>0</v>
      </c>
      <c r="D196" s="355">
        <f t="shared" si="27"/>
        <v>0</v>
      </c>
      <c r="E196" s="355">
        <f t="shared" si="27"/>
        <v>0</v>
      </c>
      <c r="F196" s="355">
        <f t="shared" si="27"/>
        <v>0</v>
      </c>
      <c r="G196" s="355">
        <f t="shared" si="27"/>
        <v>0</v>
      </c>
      <c r="H196" s="355">
        <f t="shared" si="27"/>
        <v>0</v>
      </c>
      <c r="I196" s="355">
        <f t="shared" si="27"/>
        <v>0</v>
      </c>
      <c r="J196" s="355">
        <f t="shared" si="27"/>
        <v>0</v>
      </c>
      <c r="K196" s="355">
        <f t="shared" si="27"/>
        <v>0</v>
      </c>
      <c r="L196" s="355">
        <f t="shared" si="27"/>
        <v>0</v>
      </c>
      <c r="M196" s="355">
        <f>ROUND(M195,0)</f>
        <v>0</v>
      </c>
      <c r="N196" s="355">
        <f>SUM(B196:M196)</f>
        <v>0</v>
      </c>
      <c r="O196" s="355">
        <f>'Special Original Budget'!P188*(1-'Special Original Budget'!D188)</f>
        <v>0</v>
      </c>
      <c r="P196" s="355">
        <f>O196-N196</f>
        <v>0</v>
      </c>
    </row>
    <row r="197" spans="1:16" ht="15.75" hidden="1" x14ac:dyDescent="0.25">
      <c r="A197" s="199" t="s">
        <v>39</v>
      </c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</row>
    <row r="198" spans="1:16" ht="15.75" hidden="1" x14ac:dyDescent="0.25">
      <c r="A198" s="199"/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</row>
    <row r="199" spans="1:16" ht="15.75" hidden="1" x14ac:dyDescent="0.25">
      <c r="A199" s="306" t="str">
        <f>'Special Original Budget'!C5</f>
        <v>Lawrence County Commission RPT-040 FY 2023</v>
      </c>
      <c r="B199" s="172"/>
      <c r="C199" s="172"/>
      <c r="D199" s="172"/>
      <c r="E199" s="172"/>
      <c r="F199" s="172"/>
      <c r="G199" s="172"/>
      <c r="H199" s="172"/>
      <c r="I199" s="172"/>
      <c r="J199" s="172"/>
      <c r="K199" s="172"/>
      <c r="L199" s="172"/>
      <c r="M199" s="172"/>
      <c r="N199" s="172"/>
      <c r="O199" s="173"/>
    </row>
    <row r="200" spans="1:16" ht="15.75" hidden="1" x14ac:dyDescent="0.25">
      <c r="A200" s="199" t="str">
        <f>'Special Original Budget'!A199</f>
        <v>Sup. Eq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72"/>
      <c r="O200" s="136"/>
    </row>
    <row r="201" spans="1:16" ht="15.75" hidden="1" x14ac:dyDescent="0.25">
      <c r="A201" s="169" t="s">
        <v>0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72"/>
      <c r="O201" s="136"/>
    </row>
    <row r="202" spans="1:16" ht="15.75" hidden="1" x14ac:dyDescent="0.25">
      <c r="A202" s="169" t="s">
        <v>1</v>
      </c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72"/>
      <c r="O202" s="136"/>
    </row>
    <row r="203" spans="1:16" ht="15.75" hidden="1" x14ac:dyDescent="0.25">
      <c r="A203" s="169" t="s">
        <v>82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72"/>
      <c r="O203" s="136"/>
    </row>
    <row r="204" spans="1:16" ht="15.75" hidden="1" x14ac:dyDescent="0.25">
      <c r="A204" s="317" t="str">
        <f>'Special Original Budget'!B199</f>
        <v>100075515</v>
      </c>
    </row>
    <row r="205" spans="1:16" ht="15.75" hidden="1" x14ac:dyDescent="0.25">
      <c r="A205" s="318">
        <f>'Special Original Budget'!P199</f>
        <v>0</v>
      </c>
      <c r="N205" s="269" t="s">
        <v>3</v>
      </c>
      <c r="O205" s="270"/>
      <c r="P205" s="143"/>
    </row>
    <row r="206" spans="1:16" ht="15.75" hidden="1" x14ac:dyDescent="0.25">
      <c r="A206" s="319" t="str">
        <f>'Special Original Budget'!A201</f>
        <v>Support Equipment 3</v>
      </c>
      <c r="N206" s="269" t="s">
        <v>5</v>
      </c>
      <c r="O206" s="270"/>
      <c r="P206" s="143"/>
    </row>
    <row r="207" spans="1:16" ht="15.75" hidden="1" x14ac:dyDescent="0.25">
      <c r="B207" s="135" t="s">
        <v>7</v>
      </c>
      <c r="C207" s="135" t="s">
        <v>8</v>
      </c>
      <c r="D207" s="135" t="s">
        <v>9</v>
      </c>
      <c r="E207" s="135" t="s">
        <v>10</v>
      </c>
      <c r="F207" s="135" t="s">
        <v>11</v>
      </c>
      <c r="G207" s="135" t="s">
        <v>12</v>
      </c>
      <c r="H207" s="135" t="s">
        <v>13</v>
      </c>
      <c r="I207" s="135" t="s">
        <v>14</v>
      </c>
      <c r="J207" s="135" t="s">
        <v>15</v>
      </c>
      <c r="K207" s="135" t="s">
        <v>16</v>
      </c>
      <c r="L207" s="135" t="s">
        <v>17</v>
      </c>
      <c r="M207" s="135" t="s">
        <v>18</v>
      </c>
      <c r="N207" s="269" t="s">
        <v>19</v>
      </c>
      <c r="O207" s="270"/>
      <c r="P207" s="143"/>
    </row>
    <row r="208" spans="1:16" ht="15.75" hidden="1" x14ac:dyDescent="0.25">
      <c r="A208" s="134" t="s">
        <v>35</v>
      </c>
      <c r="B208" s="293"/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320">
        <f>SUM(B208:M208)</f>
        <v>0</v>
      </c>
      <c r="O208" s="374"/>
      <c r="P208" s="143"/>
    </row>
    <row r="209" spans="1:16" ht="15.75" hidden="1" x14ac:dyDescent="0.25">
      <c r="A209" s="321" t="s">
        <v>40</v>
      </c>
      <c r="B209" s="315">
        <f>SUM(B208*0)</f>
        <v>0</v>
      </c>
      <c r="C209" s="315">
        <f t="shared" ref="C209:M209" si="28">SUM(C208*0)</f>
        <v>0</v>
      </c>
      <c r="D209" s="315">
        <f t="shared" si="28"/>
        <v>0</v>
      </c>
      <c r="E209" s="315">
        <f t="shared" si="28"/>
        <v>0</v>
      </c>
      <c r="F209" s="315">
        <f t="shared" si="28"/>
        <v>0</v>
      </c>
      <c r="G209" s="315">
        <f t="shared" si="28"/>
        <v>0</v>
      </c>
      <c r="H209" s="315">
        <f t="shared" si="28"/>
        <v>0</v>
      </c>
      <c r="I209" s="315">
        <f t="shared" si="28"/>
        <v>0</v>
      </c>
      <c r="J209" s="315">
        <f t="shared" si="28"/>
        <v>0</v>
      </c>
      <c r="K209" s="315">
        <f t="shared" si="28"/>
        <v>0</v>
      </c>
      <c r="L209" s="315">
        <f t="shared" si="28"/>
        <v>0</v>
      </c>
      <c r="M209" s="315">
        <f t="shared" si="28"/>
        <v>0</v>
      </c>
      <c r="N209" s="315">
        <f>SUM(B209:M209)</f>
        <v>0</v>
      </c>
      <c r="O209" s="192"/>
      <c r="P209" s="376" t="s">
        <v>34</v>
      </c>
    </row>
    <row r="210" spans="1:16" ht="16.5" hidden="1" thickBot="1" x14ac:dyDescent="0.3">
      <c r="A210" s="321" t="s">
        <v>37</v>
      </c>
      <c r="B210" s="315">
        <f>SUM(B208-B209)</f>
        <v>0</v>
      </c>
      <c r="C210" s="315">
        <f t="shared" ref="C210:D210" si="29">SUM(C208-C209)</f>
        <v>0</v>
      </c>
      <c r="D210" s="315">
        <f t="shared" si="29"/>
        <v>0</v>
      </c>
      <c r="E210" s="315">
        <f>SUM(E208-E209)</f>
        <v>0</v>
      </c>
      <c r="F210" s="315">
        <f t="shared" ref="F210" si="30">SUM(F208-F209)</f>
        <v>0</v>
      </c>
      <c r="G210" s="315">
        <f>SUM(G208-G209)</f>
        <v>0</v>
      </c>
      <c r="H210" s="315">
        <f t="shared" ref="H210:M210" si="31">SUM(H208-H209)</f>
        <v>0</v>
      </c>
      <c r="I210" s="315">
        <f t="shared" si="31"/>
        <v>0</v>
      </c>
      <c r="J210" s="315">
        <f t="shared" si="31"/>
        <v>0</v>
      </c>
      <c r="K210" s="315">
        <f t="shared" si="31"/>
        <v>0</v>
      </c>
      <c r="L210" s="315">
        <f t="shared" si="31"/>
        <v>0</v>
      </c>
      <c r="M210" s="315">
        <f t="shared" si="31"/>
        <v>0</v>
      </c>
      <c r="N210" s="315">
        <f>SUM(B210:M210)</f>
        <v>0</v>
      </c>
      <c r="O210" s="375" t="s">
        <v>86</v>
      </c>
      <c r="P210" s="376" t="s">
        <v>21</v>
      </c>
    </row>
    <row r="211" spans="1:16" ht="16.5" hidden="1" thickBot="1" x14ac:dyDescent="0.3">
      <c r="A211" s="354" t="s">
        <v>38</v>
      </c>
      <c r="B211" s="355">
        <f>ROUND(B210,0)</f>
        <v>0</v>
      </c>
      <c r="C211" s="355">
        <f t="shared" ref="C211:L211" si="32">ROUND(C210,0)</f>
        <v>0</v>
      </c>
      <c r="D211" s="355">
        <f t="shared" si="32"/>
        <v>0</v>
      </c>
      <c r="E211" s="355">
        <f t="shared" si="32"/>
        <v>0</v>
      </c>
      <c r="F211" s="355">
        <f t="shared" si="32"/>
        <v>0</v>
      </c>
      <c r="G211" s="355">
        <f t="shared" si="32"/>
        <v>0</v>
      </c>
      <c r="H211" s="355">
        <f t="shared" si="32"/>
        <v>0</v>
      </c>
      <c r="I211" s="355">
        <f t="shared" si="32"/>
        <v>0</v>
      </c>
      <c r="J211" s="355">
        <f t="shared" si="32"/>
        <v>0</v>
      </c>
      <c r="K211" s="355">
        <f t="shared" si="32"/>
        <v>0</v>
      </c>
      <c r="L211" s="355">
        <f t="shared" si="32"/>
        <v>0</v>
      </c>
      <c r="M211" s="355">
        <f>ROUND(M210,0)</f>
        <v>0</v>
      </c>
      <c r="N211" s="355">
        <f>SUM(B211:M211)</f>
        <v>0</v>
      </c>
      <c r="O211" s="355">
        <f>'Special Original Budget'!P199*(1-'Special Original Budget'!D199)</f>
        <v>0</v>
      </c>
      <c r="P211" s="355">
        <f>O211-N211</f>
        <v>0</v>
      </c>
    </row>
    <row r="212" spans="1:16" ht="15.75" hidden="1" x14ac:dyDescent="0.25">
      <c r="A212" s="289"/>
      <c r="B212" s="290"/>
      <c r="C212" s="290"/>
      <c r="D212" s="290"/>
      <c r="E212" s="290"/>
      <c r="F212" s="290"/>
      <c r="G212" s="290"/>
      <c r="H212" s="290"/>
      <c r="I212" s="290"/>
      <c r="J212" s="290"/>
      <c r="K212" s="290"/>
      <c r="L212" s="290"/>
      <c r="M212" s="290"/>
      <c r="N212" s="290"/>
      <c r="O212" s="299"/>
    </row>
    <row r="213" spans="1:16" ht="15.75" hidden="1" x14ac:dyDescent="0.25">
      <c r="A213" s="289"/>
      <c r="B213" s="290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  <c r="N213" s="290"/>
      <c r="O213" s="299"/>
    </row>
    <row r="214" spans="1:16" ht="15.75" hidden="1" x14ac:dyDescent="0.25">
      <c r="A214" s="306" t="str">
        <f>'Special Original Budget'!C5</f>
        <v>Lawrence County Commission RPT-040 FY 2023</v>
      </c>
      <c r="B214" s="172"/>
      <c r="C214" s="172"/>
      <c r="D214" s="172"/>
      <c r="E214" s="172"/>
      <c r="F214" s="172"/>
      <c r="G214" s="172"/>
      <c r="H214" s="172"/>
      <c r="I214" s="172"/>
      <c r="J214" s="172"/>
      <c r="K214" s="172"/>
      <c r="L214" s="172"/>
      <c r="M214" s="172"/>
      <c r="N214" s="172"/>
      <c r="O214" s="173"/>
    </row>
    <row r="215" spans="1:16" ht="15.75" hidden="1" x14ac:dyDescent="0.25">
      <c r="A215" s="199" t="str">
        <f>'Special Original Budget'!A210</f>
        <v>Pur. Tr.</v>
      </c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72"/>
      <c r="O215" s="136"/>
    </row>
    <row r="216" spans="1:16" ht="15.75" hidden="1" x14ac:dyDescent="0.25">
      <c r="A216" s="169" t="s">
        <v>0</v>
      </c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72"/>
      <c r="O216" s="136"/>
    </row>
    <row r="217" spans="1:16" ht="15.75" hidden="1" x14ac:dyDescent="0.25">
      <c r="A217" s="169" t="s">
        <v>1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72"/>
      <c r="O217" s="136"/>
    </row>
    <row r="218" spans="1:16" ht="15.75" hidden="1" x14ac:dyDescent="0.25">
      <c r="A218" s="169" t="s">
        <v>82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72"/>
      <c r="O218" s="136"/>
    </row>
    <row r="219" spans="1:16" ht="15.75" hidden="1" x14ac:dyDescent="0.25">
      <c r="A219" s="317" t="str">
        <f>'Special Original Budget'!B210</f>
        <v>100075516</v>
      </c>
    </row>
    <row r="220" spans="1:16" ht="15.75" hidden="1" x14ac:dyDescent="0.25">
      <c r="A220" s="318">
        <f>'Special Original Budget'!P210</f>
        <v>0</v>
      </c>
      <c r="N220" s="269" t="s">
        <v>3</v>
      </c>
      <c r="O220" s="270"/>
      <c r="P220" s="143"/>
    </row>
    <row r="221" spans="1:16" ht="15.75" hidden="1" x14ac:dyDescent="0.25">
      <c r="A221" s="319" t="str">
        <f>'Special Original Budget'!A212</f>
        <v>Purchased Trans.</v>
      </c>
      <c r="N221" s="269" t="s">
        <v>5</v>
      </c>
      <c r="O221" s="270"/>
      <c r="P221" s="143"/>
    </row>
    <row r="222" spans="1:16" ht="15.75" hidden="1" x14ac:dyDescent="0.25">
      <c r="B222" s="135" t="s">
        <v>7</v>
      </c>
      <c r="C222" s="135" t="s">
        <v>8</v>
      </c>
      <c r="D222" s="135" t="s">
        <v>9</v>
      </c>
      <c r="E222" s="135" t="s">
        <v>10</v>
      </c>
      <c r="F222" s="135" t="s">
        <v>11</v>
      </c>
      <c r="G222" s="135" t="s">
        <v>12</v>
      </c>
      <c r="H222" s="135" t="s">
        <v>13</v>
      </c>
      <c r="I222" s="135" t="s">
        <v>14</v>
      </c>
      <c r="J222" s="135" t="s">
        <v>15</v>
      </c>
      <c r="K222" s="135" t="s">
        <v>16</v>
      </c>
      <c r="L222" s="135" t="s">
        <v>17</v>
      </c>
      <c r="M222" s="135" t="s">
        <v>18</v>
      </c>
      <c r="N222" s="269" t="s">
        <v>19</v>
      </c>
      <c r="O222" s="270"/>
      <c r="P222" s="143"/>
    </row>
    <row r="223" spans="1:16" ht="15.75" hidden="1" x14ac:dyDescent="0.25">
      <c r="A223" s="134" t="s">
        <v>35</v>
      </c>
      <c r="B223" s="293"/>
      <c r="C223" s="293"/>
      <c r="D223" s="293"/>
      <c r="E223" s="293"/>
      <c r="F223" s="293"/>
      <c r="G223" s="293"/>
      <c r="H223" s="293"/>
      <c r="I223" s="293"/>
      <c r="J223" s="293"/>
      <c r="K223" s="293"/>
      <c r="L223" s="293"/>
      <c r="M223" s="293"/>
      <c r="N223" s="320">
        <f>SUM(B223:M223)</f>
        <v>0</v>
      </c>
      <c r="O223" s="374"/>
      <c r="P223" s="143"/>
    </row>
    <row r="224" spans="1:16" ht="15.75" hidden="1" x14ac:dyDescent="0.25">
      <c r="A224" s="321" t="s">
        <v>40</v>
      </c>
      <c r="B224" s="315">
        <f>SUM(B223*0)</f>
        <v>0</v>
      </c>
      <c r="C224" s="315">
        <f t="shared" ref="C224:M224" si="33">SUM(C223*0)</f>
        <v>0</v>
      </c>
      <c r="D224" s="315">
        <f t="shared" si="33"/>
        <v>0</v>
      </c>
      <c r="E224" s="315">
        <f t="shared" si="33"/>
        <v>0</v>
      </c>
      <c r="F224" s="315">
        <f t="shared" si="33"/>
        <v>0</v>
      </c>
      <c r="G224" s="315">
        <f t="shared" si="33"/>
        <v>0</v>
      </c>
      <c r="H224" s="315">
        <f t="shared" si="33"/>
        <v>0</v>
      </c>
      <c r="I224" s="315">
        <f t="shared" si="33"/>
        <v>0</v>
      </c>
      <c r="J224" s="315">
        <f t="shared" si="33"/>
        <v>0</v>
      </c>
      <c r="K224" s="315">
        <f t="shared" si="33"/>
        <v>0</v>
      </c>
      <c r="L224" s="315">
        <f t="shared" si="33"/>
        <v>0</v>
      </c>
      <c r="M224" s="315">
        <f t="shared" si="33"/>
        <v>0</v>
      </c>
      <c r="N224" s="315">
        <f>SUM(B224:M224)</f>
        <v>0</v>
      </c>
      <c r="O224" s="192"/>
      <c r="P224" s="376" t="s">
        <v>34</v>
      </c>
    </row>
    <row r="225" spans="1:16" ht="16.5" hidden="1" thickBot="1" x14ac:dyDescent="0.3">
      <c r="A225" s="321" t="s">
        <v>37</v>
      </c>
      <c r="B225" s="315">
        <f>SUM(B223-B224)</f>
        <v>0</v>
      </c>
      <c r="C225" s="315">
        <f t="shared" ref="C225:D225" si="34">SUM(C223-C224)</f>
        <v>0</v>
      </c>
      <c r="D225" s="315">
        <f t="shared" si="34"/>
        <v>0</v>
      </c>
      <c r="E225" s="315">
        <f>SUM(E223-E224)</f>
        <v>0</v>
      </c>
      <c r="F225" s="315">
        <f t="shared" ref="F225" si="35">SUM(F223-F224)</f>
        <v>0</v>
      </c>
      <c r="G225" s="315">
        <f>SUM(G223-G224)</f>
        <v>0</v>
      </c>
      <c r="H225" s="315">
        <f t="shared" ref="H225:M225" si="36">SUM(H223-H224)</f>
        <v>0</v>
      </c>
      <c r="I225" s="315">
        <f t="shared" si="36"/>
        <v>0</v>
      </c>
      <c r="J225" s="315">
        <f t="shared" si="36"/>
        <v>0</v>
      </c>
      <c r="K225" s="315">
        <f t="shared" si="36"/>
        <v>0</v>
      </c>
      <c r="L225" s="315">
        <f t="shared" si="36"/>
        <v>0</v>
      </c>
      <c r="M225" s="315">
        <f t="shared" si="36"/>
        <v>0</v>
      </c>
      <c r="N225" s="315">
        <f>SUM(B225:M225)</f>
        <v>0</v>
      </c>
      <c r="O225" s="375" t="s">
        <v>86</v>
      </c>
      <c r="P225" s="376" t="s">
        <v>21</v>
      </c>
    </row>
    <row r="226" spans="1:16" ht="16.5" hidden="1" thickBot="1" x14ac:dyDescent="0.3">
      <c r="A226" s="354" t="s">
        <v>38</v>
      </c>
      <c r="B226" s="355">
        <f>ROUND(B225,0)</f>
        <v>0</v>
      </c>
      <c r="C226" s="355">
        <f t="shared" ref="C226:L226" si="37">ROUND(C225,0)</f>
        <v>0</v>
      </c>
      <c r="D226" s="355">
        <f t="shared" si="37"/>
        <v>0</v>
      </c>
      <c r="E226" s="355">
        <f t="shared" si="37"/>
        <v>0</v>
      </c>
      <c r="F226" s="355">
        <f t="shared" si="37"/>
        <v>0</v>
      </c>
      <c r="G226" s="355">
        <f t="shared" si="37"/>
        <v>0</v>
      </c>
      <c r="H226" s="355">
        <f t="shared" si="37"/>
        <v>0</v>
      </c>
      <c r="I226" s="355">
        <f t="shared" si="37"/>
        <v>0</v>
      </c>
      <c r="J226" s="355">
        <f t="shared" si="37"/>
        <v>0</v>
      </c>
      <c r="K226" s="355">
        <f t="shared" si="37"/>
        <v>0</v>
      </c>
      <c r="L226" s="355">
        <f t="shared" si="37"/>
        <v>0</v>
      </c>
      <c r="M226" s="355">
        <f>ROUND(M225,0)</f>
        <v>0</v>
      </c>
      <c r="N226" s="355">
        <f>SUM(B226:M226)</f>
        <v>0</v>
      </c>
      <c r="O226" s="355">
        <f>'Special Original Budget'!P210*(1-'Special Original Budget'!D210)</f>
        <v>0</v>
      </c>
      <c r="P226" s="355">
        <f>O226-N226</f>
        <v>0</v>
      </c>
    </row>
    <row r="227" spans="1:16" ht="15.75" hidden="1" x14ac:dyDescent="0.25">
      <c r="A227" s="289"/>
      <c r="B227" s="290"/>
      <c r="C227" s="290"/>
      <c r="D227" s="290"/>
      <c r="E227" s="290"/>
      <c r="F227" s="290"/>
      <c r="G227" s="290"/>
      <c r="H227" s="290"/>
      <c r="I227" s="290"/>
      <c r="J227" s="290"/>
      <c r="K227" s="290"/>
      <c r="L227" s="290"/>
      <c r="M227" s="290"/>
      <c r="N227" s="290"/>
      <c r="O227" s="299"/>
    </row>
    <row r="228" spans="1:16" ht="15.75" hidden="1" x14ac:dyDescent="0.25">
      <c r="A228" s="289"/>
      <c r="B228" s="290"/>
      <c r="C228" s="290"/>
      <c r="D228" s="290"/>
      <c r="E228" s="290"/>
      <c r="F228" s="290"/>
      <c r="G228" s="290"/>
      <c r="H228" s="290"/>
      <c r="I228" s="290"/>
      <c r="J228" s="290"/>
      <c r="K228" s="290"/>
      <c r="L228" s="290"/>
      <c r="M228" s="290"/>
      <c r="N228" s="290"/>
      <c r="O228" s="299"/>
    </row>
    <row r="229" spans="1:16" ht="15.75" hidden="1" x14ac:dyDescent="0.25">
      <c r="A229" s="306" t="str">
        <f>'Special Original Budget'!C5</f>
        <v>Lawrence County Commission RPT-040 FY 2023</v>
      </c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73"/>
    </row>
    <row r="230" spans="1:16" ht="15.75" hidden="1" x14ac:dyDescent="0.25">
      <c r="A230" s="199" t="str">
        <f>'Special Original Budget'!A221</f>
        <v>Mob. M.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72"/>
      <c r="O230" s="136"/>
    </row>
    <row r="231" spans="1:16" ht="15.75" hidden="1" x14ac:dyDescent="0.25">
      <c r="A231" s="169" t="s">
        <v>0</v>
      </c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72"/>
      <c r="O231" s="136"/>
    </row>
    <row r="232" spans="1:16" ht="15.75" hidden="1" x14ac:dyDescent="0.25">
      <c r="A232" s="169" t="s">
        <v>1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72"/>
      <c r="O232" s="136"/>
    </row>
    <row r="233" spans="1:16" ht="15.75" hidden="1" x14ac:dyDescent="0.25">
      <c r="A233" s="169" t="s">
        <v>82</v>
      </c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72"/>
      <c r="O233" s="136"/>
    </row>
    <row r="234" spans="1:16" ht="15.75" hidden="1" x14ac:dyDescent="0.25">
      <c r="A234" s="317" t="str">
        <f>'Special Original Budget'!B221</f>
        <v>100075517</v>
      </c>
    </row>
    <row r="235" spans="1:16" ht="15.75" hidden="1" x14ac:dyDescent="0.25">
      <c r="A235" s="318">
        <f>'Special Original Budget'!P221</f>
        <v>0</v>
      </c>
      <c r="N235" s="269" t="s">
        <v>3</v>
      </c>
      <c r="O235" s="270"/>
      <c r="P235" s="143"/>
    </row>
    <row r="236" spans="1:16" ht="15.75" hidden="1" x14ac:dyDescent="0.25">
      <c r="A236" s="319" t="str">
        <f>'Special Original Budget'!A223</f>
        <v>Mobility Manager</v>
      </c>
      <c r="N236" s="269" t="s">
        <v>5</v>
      </c>
      <c r="O236" s="270"/>
      <c r="P236" s="143"/>
    </row>
    <row r="237" spans="1:16" ht="15.75" hidden="1" x14ac:dyDescent="0.25">
      <c r="B237" s="135" t="s">
        <v>7</v>
      </c>
      <c r="C237" s="135" t="s">
        <v>8</v>
      </c>
      <c r="D237" s="135" t="s">
        <v>9</v>
      </c>
      <c r="E237" s="135" t="s">
        <v>10</v>
      </c>
      <c r="F237" s="135" t="s">
        <v>11</v>
      </c>
      <c r="G237" s="135" t="s">
        <v>12</v>
      </c>
      <c r="H237" s="135" t="s">
        <v>13</v>
      </c>
      <c r="I237" s="135" t="s">
        <v>14</v>
      </c>
      <c r="J237" s="135" t="s">
        <v>15</v>
      </c>
      <c r="K237" s="135" t="s">
        <v>16</v>
      </c>
      <c r="L237" s="135" t="s">
        <v>17</v>
      </c>
      <c r="M237" s="135" t="s">
        <v>18</v>
      </c>
      <c r="N237" s="269" t="s">
        <v>19</v>
      </c>
      <c r="O237" s="270"/>
      <c r="P237" s="143"/>
    </row>
    <row r="238" spans="1:16" ht="15.75" hidden="1" x14ac:dyDescent="0.25">
      <c r="A238" s="134" t="s">
        <v>35</v>
      </c>
      <c r="B238" s="293"/>
      <c r="C238" s="293"/>
      <c r="D238" s="293"/>
      <c r="E238" s="293"/>
      <c r="F238" s="293"/>
      <c r="G238" s="293"/>
      <c r="H238" s="293"/>
      <c r="I238" s="293"/>
      <c r="J238" s="293"/>
      <c r="K238" s="293"/>
      <c r="L238" s="293"/>
      <c r="M238" s="293"/>
      <c r="N238" s="320">
        <f>SUM(B238:M238)</f>
        <v>0</v>
      </c>
      <c r="O238" s="374"/>
      <c r="P238" s="143"/>
    </row>
    <row r="239" spans="1:16" ht="15.75" hidden="1" x14ac:dyDescent="0.25">
      <c r="A239" s="321" t="s">
        <v>40</v>
      </c>
      <c r="B239" s="315">
        <f>SUM(B238*0)</f>
        <v>0</v>
      </c>
      <c r="C239" s="315">
        <f t="shared" ref="C239:M239" si="38">SUM(C238*0)</f>
        <v>0</v>
      </c>
      <c r="D239" s="315">
        <f t="shared" si="38"/>
        <v>0</v>
      </c>
      <c r="E239" s="315">
        <f t="shared" si="38"/>
        <v>0</v>
      </c>
      <c r="F239" s="315">
        <f t="shared" si="38"/>
        <v>0</v>
      </c>
      <c r="G239" s="315">
        <f t="shared" si="38"/>
        <v>0</v>
      </c>
      <c r="H239" s="315">
        <f t="shared" si="38"/>
        <v>0</v>
      </c>
      <c r="I239" s="315">
        <f t="shared" si="38"/>
        <v>0</v>
      </c>
      <c r="J239" s="315">
        <f t="shared" si="38"/>
        <v>0</v>
      </c>
      <c r="K239" s="315">
        <f t="shared" si="38"/>
        <v>0</v>
      </c>
      <c r="L239" s="315">
        <f t="shared" si="38"/>
        <v>0</v>
      </c>
      <c r="M239" s="315">
        <f t="shared" si="38"/>
        <v>0</v>
      </c>
      <c r="N239" s="315">
        <f>SUM(B239:M239)</f>
        <v>0</v>
      </c>
      <c r="O239" s="192"/>
      <c r="P239" s="376" t="s">
        <v>34</v>
      </c>
    </row>
    <row r="240" spans="1:16" ht="16.5" hidden="1" thickBot="1" x14ac:dyDescent="0.3">
      <c r="A240" s="321" t="s">
        <v>37</v>
      </c>
      <c r="B240" s="315">
        <f t="shared" ref="B240:M240" si="39">SUM(B238-B239)</f>
        <v>0</v>
      </c>
      <c r="C240" s="315">
        <f t="shared" si="39"/>
        <v>0</v>
      </c>
      <c r="D240" s="315">
        <f t="shared" si="39"/>
        <v>0</v>
      </c>
      <c r="E240" s="315">
        <f t="shared" si="39"/>
        <v>0</v>
      </c>
      <c r="F240" s="315">
        <f t="shared" si="39"/>
        <v>0</v>
      </c>
      <c r="G240" s="315">
        <f t="shared" si="39"/>
        <v>0</v>
      </c>
      <c r="H240" s="315">
        <f t="shared" si="39"/>
        <v>0</v>
      </c>
      <c r="I240" s="315">
        <f t="shared" si="39"/>
        <v>0</v>
      </c>
      <c r="J240" s="315">
        <f t="shared" si="39"/>
        <v>0</v>
      </c>
      <c r="K240" s="315">
        <f t="shared" si="39"/>
        <v>0</v>
      </c>
      <c r="L240" s="315">
        <f t="shared" si="39"/>
        <v>0</v>
      </c>
      <c r="M240" s="315">
        <f t="shared" si="39"/>
        <v>0</v>
      </c>
      <c r="N240" s="315">
        <f>SUM(B240:M240)</f>
        <v>0</v>
      </c>
      <c r="O240" s="375" t="s">
        <v>86</v>
      </c>
      <c r="P240" s="376" t="s">
        <v>21</v>
      </c>
    </row>
    <row r="241" spans="1:19" ht="16.5" hidden="1" thickBot="1" x14ac:dyDescent="0.3">
      <c r="A241" s="354" t="s">
        <v>38</v>
      </c>
      <c r="B241" s="355">
        <f>ROUND(B240,0)</f>
        <v>0</v>
      </c>
      <c r="C241" s="355">
        <f t="shared" ref="C241:L241" si="40">ROUND(C240,0)</f>
        <v>0</v>
      </c>
      <c r="D241" s="355">
        <f t="shared" si="40"/>
        <v>0</v>
      </c>
      <c r="E241" s="355">
        <f t="shared" si="40"/>
        <v>0</v>
      </c>
      <c r="F241" s="355">
        <f t="shared" si="40"/>
        <v>0</v>
      </c>
      <c r="G241" s="355">
        <f t="shared" si="40"/>
        <v>0</v>
      </c>
      <c r="H241" s="355">
        <f t="shared" si="40"/>
        <v>0</v>
      </c>
      <c r="I241" s="355">
        <f t="shared" si="40"/>
        <v>0</v>
      </c>
      <c r="J241" s="355">
        <f t="shared" si="40"/>
        <v>0</v>
      </c>
      <c r="K241" s="355">
        <f t="shared" si="40"/>
        <v>0</v>
      </c>
      <c r="L241" s="355">
        <f t="shared" si="40"/>
        <v>0</v>
      </c>
      <c r="M241" s="355">
        <f>ROUND(M240,0)</f>
        <v>0</v>
      </c>
      <c r="N241" s="355">
        <f>SUM(B241:M241)</f>
        <v>0</v>
      </c>
      <c r="O241" s="355">
        <f>'Special Original Budget'!P221*(1-'Special Original Budget'!D221)</f>
        <v>0</v>
      </c>
      <c r="P241" s="355">
        <f>O241-N241</f>
        <v>0</v>
      </c>
    </row>
    <row r="242" spans="1:19" ht="15.75" hidden="1" x14ac:dyDescent="0.25">
      <c r="A242" s="199"/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72"/>
      <c r="O242" s="136"/>
    </row>
    <row r="243" spans="1:19" ht="15.75" hidden="1" x14ac:dyDescent="0.25">
      <c r="A243" s="169"/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72"/>
      <c r="O243" s="136"/>
    </row>
    <row r="244" spans="1:19" ht="15.75" hidden="1" x14ac:dyDescent="0.25">
      <c r="A244" s="306" t="str">
        <f>'Special Original Budget'!C5</f>
        <v>Lawrence County Commission RPT-040 FY 2023</v>
      </c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3"/>
    </row>
    <row r="245" spans="1:19" ht="15.75" hidden="1" x14ac:dyDescent="0.25">
      <c r="A245" s="199" t="str">
        <f>'Special Original Budget'!A232</f>
        <v>Prev. Mt.</v>
      </c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72"/>
      <c r="O245" s="136"/>
    </row>
    <row r="246" spans="1:19" ht="15.75" hidden="1" x14ac:dyDescent="0.25">
      <c r="A246" s="169" t="s">
        <v>0</v>
      </c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72"/>
      <c r="O246" s="136"/>
    </row>
    <row r="247" spans="1:19" ht="15.75" hidden="1" x14ac:dyDescent="0.25">
      <c r="A247" s="169" t="s">
        <v>1</v>
      </c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72"/>
      <c r="O247" s="136"/>
    </row>
    <row r="248" spans="1:19" ht="15.75" hidden="1" x14ac:dyDescent="0.25">
      <c r="A248" s="169" t="s">
        <v>82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72"/>
      <c r="O248" s="136"/>
    </row>
    <row r="249" spans="1:19" ht="15.75" hidden="1" x14ac:dyDescent="0.25">
      <c r="A249" s="309" t="str">
        <f>'Special Original Budget'!B232</f>
        <v>100075518</v>
      </c>
    </row>
    <row r="250" spans="1:19" ht="15.75" hidden="1" x14ac:dyDescent="0.25">
      <c r="A250" s="318">
        <f>'Special Original Budget'!P232</f>
        <v>0</v>
      </c>
      <c r="N250" s="269" t="s">
        <v>3</v>
      </c>
      <c r="O250" s="270"/>
      <c r="P250" s="143"/>
    </row>
    <row r="251" spans="1:19" ht="15.75" hidden="1" x14ac:dyDescent="0.25">
      <c r="A251" s="319" t="str">
        <f>'Special Original Budget'!A234</f>
        <v>Preventive Maint.</v>
      </c>
      <c r="N251" s="269" t="s">
        <v>5</v>
      </c>
      <c r="O251" s="270"/>
      <c r="P251" s="143"/>
    </row>
    <row r="252" spans="1:19" ht="15.75" hidden="1" x14ac:dyDescent="0.25">
      <c r="B252" s="135" t="s">
        <v>7</v>
      </c>
      <c r="C252" s="135" t="s">
        <v>8</v>
      </c>
      <c r="D252" s="135" t="s">
        <v>9</v>
      </c>
      <c r="E252" s="135" t="s">
        <v>10</v>
      </c>
      <c r="F252" s="135" t="s">
        <v>11</v>
      </c>
      <c r="G252" s="135" t="s">
        <v>12</v>
      </c>
      <c r="H252" s="135" t="s">
        <v>13</v>
      </c>
      <c r="I252" s="135" t="s">
        <v>14</v>
      </c>
      <c r="J252" s="135" t="s">
        <v>15</v>
      </c>
      <c r="K252" s="135" t="s">
        <v>16</v>
      </c>
      <c r="L252" s="135" t="s">
        <v>17</v>
      </c>
      <c r="M252" s="135" t="s">
        <v>18</v>
      </c>
      <c r="N252" s="269" t="s">
        <v>19</v>
      </c>
      <c r="O252" s="270"/>
      <c r="P252" s="143"/>
    </row>
    <row r="253" spans="1:19" ht="15.75" hidden="1" x14ac:dyDescent="0.25">
      <c r="A253" s="134" t="s">
        <v>35</v>
      </c>
      <c r="B253" s="293"/>
      <c r="C253" s="293"/>
      <c r="D253" s="293"/>
      <c r="E253" s="293"/>
      <c r="F253" s="293"/>
      <c r="G253" s="293"/>
      <c r="H253" s="293"/>
      <c r="I253" s="293"/>
      <c r="J253" s="293"/>
      <c r="K253" s="293"/>
      <c r="L253" s="293"/>
      <c r="M253" s="293"/>
      <c r="N253" s="320">
        <f>SUM(B253:M253)</f>
        <v>0</v>
      </c>
      <c r="O253" s="374"/>
      <c r="P253" s="143"/>
    </row>
    <row r="254" spans="1:19" ht="15.75" hidden="1" x14ac:dyDescent="0.25">
      <c r="A254" s="321" t="s">
        <v>40</v>
      </c>
      <c r="B254" s="315">
        <f>SUM(B253*0)</f>
        <v>0</v>
      </c>
      <c r="C254" s="315">
        <f t="shared" ref="C254" si="41">SUM(C253*0)</f>
        <v>0</v>
      </c>
      <c r="D254" s="315">
        <f t="shared" ref="D254" si="42">SUM(D253*0)</f>
        <v>0</v>
      </c>
      <c r="E254" s="315">
        <f t="shared" ref="E254" si="43">SUM(E253*0)</f>
        <v>0</v>
      </c>
      <c r="F254" s="315">
        <f t="shared" ref="F254" si="44">SUM(F253*0)</f>
        <v>0</v>
      </c>
      <c r="G254" s="315">
        <f t="shared" ref="G254" si="45">SUM(G253*0)</f>
        <v>0</v>
      </c>
      <c r="H254" s="315">
        <f t="shared" ref="H254" si="46">SUM(H253*0)</f>
        <v>0</v>
      </c>
      <c r="I254" s="315">
        <f t="shared" ref="I254" si="47">SUM(I253*0)</f>
        <v>0</v>
      </c>
      <c r="J254" s="315">
        <f t="shared" ref="J254" si="48">SUM(J253*0)</f>
        <v>0</v>
      </c>
      <c r="K254" s="315">
        <f t="shared" ref="K254" si="49">SUM(K253*0)</f>
        <v>0</v>
      </c>
      <c r="L254" s="315">
        <f t="shared" ref="L254" si="50">SUM(L253*0)</f>
        <v>0</v>
      </c>
      <c r="M254" s="315">
        <f t="shared" ref="M254" si="51">SUM(M253*0)</f>
        <v>0</v>
      </c>
      <c r="N254" s="315">
        <f>SUM(B254:M254)</f>
        <v>0</v>
      </c>
      <c r="O254" s="192"/>
      <c r="P254" s="376" t="s">
        <v>34</v>
      </c>
      <c r="S254" s="257"/>
    </row>
    <row r="255" spans="1:19" ht="16.5" hidden="1" thickBot="1" x14ac:dyDescent="0.3">
      <c r="A255" s="321" t="s">
        <v>37</v>
      </c>
      <c r="B255" s="315">
        <f>SUM(B253-B254)</f>
        <v>0</v>
      </c>
      <c r="C255" s="315">
        <f t="shared" ref="C255:M255" si="52">SUM(C253-C254)</f>
        <v>0</v>
      </c>
      <c r="D255" s="315">
        <f t="shared" si="52"/>
        <v>0</v>
      </c>
      <c r="E255" s="315">
        <f t="shared" si="52"/>
        <v>0</v>
      </c>
      <c r="F255" s="315">
        <f t="shared" si="52"/>
        <v>0</v>
      </c>
      <c r="G255" s="315">
        <f t="shared" si="52"/>
        <v>0</v>
      </c>
      <c r="H255" s="315">
        <f t="shared" si="52"/>
        <v>0</v>
      </c>
      <c r="I255" s="315">
        <f t="shared" si="52"/>
        <v>0</v>
      </c>
      <c r="J255" s="315">
        <f t="shared" si="52"/>
        <v>0</v>
      </c>
      <c r="K255" s="315">
        <f t="shared" si="52"/>
        <v>0</v>
      </c>
      <c r="L255" s="315">
        <f t="shared" si="52"/>
        <v>0</v>
      </c>
      <c r="M255" s="315">
        <f t="shared" si="52"/>
        <v>0</v>
      </c>
      <c r="N255" s="315">
        <f>SUM(B255:M255)</f>
        <v>0</v>
      </c>
      <c r="O255" s="375" t="s">
        <v>86</v>
      </c>
      <c r="P255" s="376" t="s">
        <v>21</v>
      </c>
    </row>
    <row r="256" spans="1:19" ht="16.5" hidden="1" thickBot="1" x14ac:dyDescent="0.3">
      <c r="A256" s="354" t="s">
        <v>38</v>
      </c>
      <c r="B256" s="355">
        <f>ROUND(B255,0)</f>
        <v>0</v>
      </c>
      <c r="C256" s="355">
        <f t="shared" ref="C256:L256" si="53">ROUND(C255,0)</f>
        <v>0</v>
      </c>
      <c r="D256" s="355">
        <f t="shared" si="53"/>
        <v>0</v>
      </c>
      <c r="E256" s="355">
        <f t="shared" si="53"/>
        <v>0</v>
      </c>
      <c r="F256" s="355">
        <f t="shared" si="53"/>
        <v>0</v>
      </c>
      <c r="G256" s="355">
        <f t="shared" si="53"/>
        <v>0</v>
      </c>
      <c r="H256" s="355">
        <f t="shared" si="53"/>
        <v>0</v>
      </c>
      <c r="I256" s="355">
        <f t="shared" si="53"/>
        <v>0</v>
      </c>
      <c r="J256" s="355">
        <f t="shared" si="53"/>
        <v>0</v>
      </c>
      <c r="K256" s="355">
        <f t="shared" si="53"/>
        <v>0</v>
      </c>
      <c r="L256" s="355">
        <f t="shared" si="53"/>
        <v>0</v>
      </c>
      <c r="M256" s="355">
        <f>ROUND(M255,0)</f>
        <v>0</v>
      </c>
      <c r="N256" s="355">
        <f>SUM(B256:M256)</f>
        <v>0</v>
      </c>
      <c r="O256" s="355">
        <f>'Special Original Budget'!P232*(1-'Special Original Budget'!D232)</f>
        <v>0</v>
      </c>
      <c r="P256" s="355">
        <f>O256-N256</f>
        <v>0</v>
      </c>
    </row>
    <row r="257" spans="1:16" ht="15.75" hidden="1" x14ac:dyDescent="0.25">
      <c r="A257" s="199"/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</row>
    <row r="258" spans="1:16" ht="15.75" hidden="1" x14ac:dyDescent="0.25">
      <c r="A258" s="199"/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</row>
    <row r="259" spans="1:16" ht="15.75" hidden="1" x14ac:dyDescent="0.25">
      <c r="A259" s="306" t="str">
        <f>'Special Original Budget'!C5</f>
        <v>Lawrence County Commission RPT-040 FY 2023</v>
      </c>
      <c r="B259" s="172"/>
      <c r="C259" s="172"/>
      <c r="D259" s="172"/>
      <c r="E259" s="172"/>
      <c r="F259" s="172"/>
      <c r="G259" s="172"/>
      <c r="H259" s="172"/>
      <c r="I259" s="172"/>
      <c r="J259" s="172"/>
      <c r="K259" s="172"/>
      <c r="L259" s="172"/>
      <c r="M259" s="172"/>
      <c r="N259" s="172"/>
      <c r="O259" s="173"/>
    </row>
    <row r="260" spans="1:16" ht="15.75" hidden="1" x14ac:dyDescent="0.25">
      <c r="A260" s="199" t="str">
        <f>'Special Original Budget'!A244</f>
        <v>Planning</v>
      </c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72"/>
      <c r="O260" s="136"/>
    </row>
    <row r="261" spans="1:16" ht="15.75" hidden="1" x14ac:dyDescent="0.25">
      <c r="A261" s="169" t="s">
        <v>0</v>
      </c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72"/>
      <c r="O261" s="136"/>
    </row>
    <row r="262" spans="1:16" ht="15.75" hidden="1" x14ac:dyDescent="0.25">
      <c r="A262" s="169" t="s">
        <v>1</v>
      </c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72"/>
      <c r="O262" s="136"/>
    </row>
    <row r="263" spans="1:16" ht="15.75" hidden="1" x14ac:dyDescent="0.25">
      <c r="A263" s="169" t="s">
        <v>82</v>
      </c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72"/>
      <c r="O263" s="136"/>
    </row>
    <row r="264" spans="1:16" ht="15.75" hidden="1" x14ac:dyDescent="0.25">
      <c r="A264" s="309" t="str">
        <f>'Special Original Budget'!B244</f>
        <v>100075519</v>
      </c>
    </row>
    <row r="265" spans="1:16" ht="15.75" hidden="1" x14ac:dyDescent="0.25">
      <c r="A265" s="318">
        <f>'Special Original Budget'!P244</f>
        <v>0</v>
      </c>
      <c r="N265" s="269" t="s">
        <v>3</v>
      </c>
      <c r="O265" s="270"/>
      <c r="P265" s="143"/>
    </row>
    <row r="266" spans="1:16" ht="15.75" hidden="1" x14ac:dyDescent="0.25">
      <c r="A266" s="319" t="str">
        <f>'Special Original Budget'!A246</f>
        <v>Planning</v>
      </c>
      <c r="N266" s="269" t="s">
        <v>5</v>
      </c>
      <c r="O266" s="270"/>
      <c r="P266" s="143"/>
    </row>
    <row r="267" spans="1:16" ht="15.75" hidden="1" x14ac:dyDescent="0.25">
      <c r="B267" s="135" t="s">
        <v>7</v>
      </c>
      <c r="C267" s="135" t="s">
        <v>8</v>
      </c>
      <c r="D267" s="135" t="s">
        <v>9</v>
      </c>
      <c r="E267" s="135" t="s">
        <v>10</v>
      </c>
      <c r="F267" s="135" t="s">
        <v>11</v>
      </c>
      <c r="G267" s="135" t="s">
        <v>12</v>
      </c>
      <c r="H267" s="135" t="s">
        <v>13</v>
      </c>
      <c r="I267" s="135" t="s">
        <v>14</v>
      </c>
      <c r="J267" s="135" t="s">
        <v>15</v>
      </c>
      <c r="K267" s="135" t="s">
        <v>16</v>
      </c>
      <c r="L267" s="135" t="s">
        <v>17</v>
      </c>
      <c r="M267" s="135" t="s">
        <v>18</v>
      </c>
      <c r="N267" s="269" t="s">
        <v>19</v>
      </c>
      <c r="O267" s="270"/>
      <c r="P267" s="143"/>
    </row>
    <row r="268" spans="1:16" ht="15.75" hidden="1" x14ac:dyDescent="0.25">
      <c r="A268" s="134" t="s">
        <v>35</v>
      </c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320">
        <f>SUM(B268:M268)</f>
        <v>0</v>
      </c>
      <c r="O268" s="374"/>
      <c r="P268" s="143"/>
    </row>
    <row r="269" spans="1:16" ht="15.75" hidden="1" x14ac:dyDescent="0.25">
      <c r="A269" s="321" t="s">
        <v>40</v>
      </c>
      <c r="B269" s="315">
        <f>SUM(B268*0)</f>
        <v>0</v>
      </c>
      <c r="C269" s="315">
        <f t="shared" ref="C269" si="54">SUM(C268*0)</f>
        <v>0</v>
      </c>
      <c r="D269" s="315">
        <f t="shared" ref="D269" si="55">SUM(D268*0)</f>
        <v>0</v>
      </c>
      <c r="E269" s="315">
        <f t="shared" ref="E269" si="56">SUM(E268*0)</f>
        <v>0</v>
      </c>
      <c r="F269" s="315">
        <f t="shared" ref="F269" si="57">SUM(F268*0)</f>
        <v>0</v>
      </c>
      <c r="G269" s="315">
        <f t="shared" ref="G269" si="58">SUM(G268*0)</f>
        <v>0</v>
      </c>
      <c r="H269" s="315">
        <f t="shared" ref="H269" si="59">SUM(H268*0)</f>
        <v>0</v>
      </c>
      <c r="I269" s="315">
        <f t="shared" ref="I269" si="60">SUM(I268*0)</f>
        <v>0</v>
      </c>
      <c r="J269" s="315">
        <f t="shared" ref="J269" si="61">SUM(J268*0)</f>
        <v>0</v>
      </c>
      <c r="K269" s="315">
        <f t="shared" ref="K269" si="62">SUM(K268*0)</f>
        <v>0</v>
      </c>
      <c r="L269" s="315">
        <f t="shared" ref="L269" si="63">SUM(L268*0)</f>
        <v>0</v>
      </c>
      <c r="M269" s="315">
        <f t="shared" ref="M269" si="64">SUM(M268*0)</f>
        <v>0</v>
      </c>
      <c r="N269" s="315">
        <f>SUM(B269:M269)</f>
        <v>0</v>
      </c>
      <c r="O269" s="192"/>
      <c r="P269" s="376" t="s">
        <v>34</v>
      </c>
    </row>
    <row r="270" spans="1:16" ht="16.5" hidden="1" thickBot="1" x14ac:dyDescent="0.3">
      <c r="A270" s="321" t="s">
        <v>37</v>
      </c>
      <c r="B270" s="315">
        <f t="shared" ref="B270:M270" si="65">SUM(B268-B269)</f>
        <v>0</v>
      </c>
      <c r="C270" s="315">
        <f t="shared" si="65"/>
        <v>0</v>
      </c>
      <c r="D270" s="315">
        <f t="shared" si="65"/>
        <v>0</v>
      </c>
      <c r="E270" s="315">
        <f t="shared" si="65"/>
        <v>0</v>
      </c>
      <c r="F270" s="315">
        <f t="shared" si="65"/>
        <v>0</v>
      </c>
      <c r="G270" s="315">
        <f t="shared" si="65"/>
        <v>0</v>
      </c>
      <c r="H270" s="315">
        <f t="shared" si="65"/>
        <v>0</v>
      </c>
      <c r="I270" s="315">
        <f t="shared" si="65"/>
        <v>0</v>
      </c>
      <c r="J270" s="315">
        <f t="shared" si="65"/>
        <v>0</v>
      </c>
      <c r="K270" s="315">
        <f t="shared" si="65"/>
        <v>0</v>
      </c>
      <c r="L270" s="315">
        <f t="shared" si="65"/>
        <v>0</v>
      </c>
      <c r="M270" s="315">
        <f t="shared" si="65"/>
        <v>0</v>
      </c>
      <c r="N270" s="315">
        <f>SUM(B270:M270)</f>
        <v>0</v>
      </c>
      <c r="O270" s="375" t="s">
        <v>86</v>
      </c>
      <c r="P270" s="376" t="s">
        <v>21</v>
      </c>
    </row>
    <row r="271" spans="1:16" ht="16.5" hidden="1" thickBot="1" x14ac:dyDescent="0.3">
      <c r="A271" s="354" t="s">
        <v>38</v>
      </c>
      <c r="B271" s="355">
        <f>ROUND(B270,0)</f>
        <v>0</v>
      </c>
      <c r="C271" s="355">
        <f t="shared" ref="C271:L271" si="66">ROUND(C270,0)</f>
        <v>0</v>
      </c>
      <c r="D271" s="355">
        <f t="shared" si="66"/>
        <v>0</v>
      </c>
      <c r="E271" s="355">
        <f t="shared" si="66"/>
        <v>0</v>
      </c>
      <c r="F271" s="355">
        <f t="shared" si="66"/>
        <v>0</v>
      </c>
      <c r="G271" s="355">
        <f t="shared" si="66"/>
        <v>0</v>
      </c>
      <c r="H271" s="355">
        <f t="shared" si="66"/>
        <v>0</v>
      </c>
      <c r="I271" s="355">
        <f t="shared" si="66"/>
        <v>0</v>
      </c>
      <c r="J271" s="355">
        <f t="shared" si="66"/>
        <v>0</v>
      </c>
      <c r="K271" s="355">
        <f t="shared" si="66"/>
        <v>0</v>
      </c>
      <c r="L271" s="355">
        <f t="shared" si="66"/>
        <v>0</v>
      </c>
      <c r="M271" s="355">
        <f>ROUND(M270,0)</f>
        <v>0</v>
      </c>
      <c r="N271" s="355">
        <f>SUM(B271:M271)</f>
        <v>0</v>
      </c>
      <c r="O271" s="355">
        <f>'Special Original Budget'!P244*(1-'Special Original Budget'!D244)</f>
        <v>0</v>
      </c>
      <c r="P271" s="355">
        <f>O271-N271</f>
        <v>0</v>
      </c>
    </row>
  </sheetData>
  <sheetProtection algorithmName="SHA-512" hashValue="VqJMvFIISBlbbu4h5mLccM11he8hNcUQevX83YtkfGuhveTtvgEtCc06ShnWw63DBG+cRyIT+MsgHTWcCMIHBA==" saltValue="ar6DYc11vEQTcoBS/31S/w==" spinCount="100000" sheet="1" formatColumns="0"/>
  <conditionalFormatting sqref="P11:P68">
    <cfRule type="cellIs" dxfId="55" priority="40" operator="lessThan">
      <formula>0</formula>
    </cfRule>
  </conditionalFormatting>
  <conditionalFormatting sqref="P92:P144">
    <cfRule type="cellIs" dxfId="54" priority="39" operator="lessThan">
      <formula>0</formula>
    </cfRule>
  </conditionalFormatting>
  <conditionalFormatting sqref="A8">
    <cfRule type="expression" dxfId="53" priority="35" stopIfTrue="1">
      <formula>$A$8&lt;&gt;$O$69</formula>
    </cfRule>
  </conditionalFormatting>
  <conditionalFormatting sqref="P79">
    <cfRule type="cellIs" dxfId="52" priority="33" stopIfTrue="1" operator="lessThan">
      <formula>0</formula>
    </cfRule>
    <cfRule type="cellIs" dxfId="51" priority="34" stopIfTrue="1" operator="lessThan">
      <formula>0</formula>
    </cfRule>
  </conditionalFormatting>
  <conditionalFormatting sqref="P152">
    <cfRule type="cellIs" dxfId="50" priority="30" stopIfTrue="1" operator="lessThan">
      <formula>0</formula>
    </cfRule>
    <cfRule type="cellIs" dxfId="49" priority="31" stopIfTrue="1" operator="lessThan">
      <formula>0</formula>
    </cfRule>
    <cfRule type="cellIs" dxfId="48" priority="32" stopIfTrue="1" operator="lessThan">
      <formula>0</formula>
    </cfRule>
  </conditionalFormatting>
  <conditionalFormatting sqref="A89">
    <cfRule type="expression" dxfId="47" priority="29" stopIfTrue="1">
      <formula>$A$89&lt;&gt;$O$145</formula>
    </cfRule>
  </conditionalFormatting>
  <conditionalFormatting sqref="O178">
    <cfRule type="cellIs" dxfId="46" priority="21" operator="lessThan">
      <formula>0</formula>
    </cfRule>
  </conditionalFormatting>
  <conditionalFormatting sqref="P181">
    <cfRule type="cellIs" dxfId="45" priority="19" stopIfTrue="1" operator="lessThan">
      <formula>0</formula>
    </cfRule>
    <cfRule type="cellIs" dxfId="44" priority="20" stopIfTrue="1" operator="lessThan">
      <formula>0</formula>
    </cfRule>
  </conditionalFormatting>
  <conditionalFormatting sqref="O193">
    <cfRule type="cellIs" dxfId="43" priority="18" operator="lessThan">
      <formula>0</formula>
    </cfRule>
  </conditionalFormatting>
  <conditionalFormatting sqref="P196">
    <cfRule type="cellIs" dxfId="42" priority="16" stopIfTrue="1" operator="lessThan">
      <formula>0</formula>
    </cfRule>
    <cfRule type="cellIs" dxfId="41" priority="17" stopIfTrue="1" operator="lessThan">
      <formula>0</formula>
    </cfRule>
  </conditionalFormatting>
  <conditionalFormatting sqref="O208">
    <cfRule type="cellIs" dxfId="40" priority="15" operator="lessThan">
      <formula>0</formula>
    </cfRule>
  </conditionalFormatting>
  <conditionalFormatting sqref="P211">
    <cfRule type="cellIs" dxfId="39" priority="13" stopIfTrue="1" operator="lessThan">
      <formula>0</formula>
    </cfRule>
    <cfRule type="cellIs" dxfId="38" priority="14" stopIfTrue="1" operator="lessThan">
      <formula>0</formula>
    </cfRule>
  </conditionalFormatting>
  <conditionalFormatting sqref="O223">
    <cfRule type="cellIs" dxfId="37" priority="12" operator="lessThan">
      <formula>0</formula>
    </cfRule>
  </conditionalFormatting>
  <conditionalFormatting sqref="P226">
    <cfRule type="cellIs" dxfId="36" priority="10" stopIfTrue="1" operator="lessThan">
      <formula>0</formula>
    </cfRule>
    <cfRule type="cellIs" dxfId="35" priority="11" stopIfTrue="1" operator="lessThan">
      <formula>0</formula>
    </cfRule>
  </conditionalFormatting>
  <conditionalFormatting sqref="O238">
    <cfRule type="cellIs" dxfId="34" priority="9" operator="lessThan">
      <formula>0</formula>
    </cfRule>
  </conditionalFormatting>
  <conditionalFormatting sqref="P241">
    <cfRule type="cellIs" dxfId="33" priority="7" stopIfTrue="1" operator="lessThan">
      <formula>0</formula>
    </cfRule>
    <cfRule type="cellIs" dxfId="32" priority="8" stopIfTrue="1" operator="lessThan">
      <formula>0</formula>
    </cfRule>
  </conditionalFormatting>
  <conditionalFormatting sqref="O253">
    <cfRule type="cellIs" dxfId="31" priority="6" operator="lessThan">
      <formula>0</formula>
    </cfRule>
  </conditionalFormatting>
  <conditionalFormatting sqref="P256">
    <cfRule type="cellIs" dxfId="30" priority="4" stopIfTrue="1" operator="lessThan">
      <formula>0</formula>
    </cfRule>
    <cfRule type="cellIs" dxfId="29" priority="5" stopIfTrue="1" operator="lessThan">
      <formula>0</formula>
    </cfRule>
  </conditionalFormatting>
  <conditionalFormatting sqref="O268">
    <cfRule type="cellIs" dxfId="28" priority="3" operator="lessThan">
      <formula>0</formula>
    </cfRule>
  </conditionalFormatting>
  <conditionalFormatting sqref="P271">
    <cfRule type="cellIs" dxfId="27" priority="1" stopIfTrue="1" operator="lessThan">
      <formula>0</formula>
    </cfRule>
    <cfRule type="cellIs" dxfId="26" priority="2" stopIfTrue="1" operator="lessThan">
      <formula>0</formula>
    </cfRule>
  </conditionalFormatting>
  <dataValidations count="4">
    <dataValidation type="decimal" allowBlank="1" showInputMessage="1" showErrorMessage="1" sqref="B178:M178" xr:uid="{00000000-0002-0000-0100-000000000000}">
      <formula1>-1000000</formula1>
      <formula2>1000000</formula2>
    </dataValidation>
    <dataValidation type="decimal" allowBlank="1" showInputMessage="1" showErrorMessage="1" promptTitle="Data Input" prompt="Input Farebox Amount" sqref="B71:M71" xr:uid="{00000000-0002-0000-0100-000001000000}">
      <formula1>-1000000</formula1>
      <formula2>1000000</formula2>
    </dataValidation>
    <dataValidation type="decimal" allowBlank="1" showInputMessage="1" showErrorMessage="1" errorTitle="Data Type Error" error="Numbers only" sqref="B11:J68 L11:M68 K11:K12 K22:K68" xr:uid="{00000000-0002-0000-0100-000002000000}">
      <formula1>-1000000</formula1>
      <formula2>1000000</formula2>
    </dataValidation>
    <dataValidation type="decimal" allowBlank="1" showInputMessage="1" showErrorMessage="1" errorTitle="Wrong Data Type" error="Numbers only" sqref="B92:M144 K13:K21 B162:M165" xr:uid="{00000000-0002-0000-0100-000003000000}">
      <formula1>-1000000</formula1>
      <formula2>1000000</formula2>
    </dataValidation>
  </dataValidations>
  <pageMargins left="0.5" right="0.5" top="0.5" bottom="0.5" header="0.5" footer="0.5"/>
  <pageSetup orientation="portrait" r:id="rId1"/>
  <headerFooter alignWithMargins="0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T245"/>
  <sheetViews>
    <sheetView topLeftCell="C61" zoomScale="145" zoomScaleNormal="145" workbookViewId="0">
      <selection activeCell="T85" sqref="T85"/>
    </sheetView>
  </sheetViews>
  <sheetFormatPr defaultColWidth="9.140625" defaultRowHeight="12.75" x14ac:dyDescent="0.2"/>
  <cols>
    <col min="1" max="1" width="15.28515625" style="2" customWidth="1"/>
    <col min="2" max="2" width="11.28515625" style="2" bestFit="1" customWidth="1"/>
    <col min="3" max="3" width="13.85546875" style="2" customWidth="1"/>
    <col min="4" max="4" width="9.140625" style="2"/>
    <col min="5" max="5" width="15.28515625" style="2" bestFit="1" customWidth="1"/>
    <col min="6" max="6" width="16.5703125" style="2" customWidth="1"/>
    <col min="7" max="7" width="5.7109375" style="2" customWidth="1"/>
    <col min="8" max="8" width="11.28515625" style="2" customWidth="1"/>
    <col min="9" max="9" width="5.7109375" style="2" customWidth="1"/>
    <col min="10" max="10" width="11.28515625" style="2" customWidth="1"/>
    <col min="11" max="11" width="5.7109375" style="2" customWidth="1"/>
    <col min="12" max="12" width="11.28515625" style="2" customWidth="1"/>
    <col min="13" max="13" width="5.7109375" style="22" customWidth="1"/>
    <col min="14" max="14" width="11.28515625" style="2" customWidth="1"/>
    <col min="15" max="15" width="5.7109375" style="2" customWidth="1"/>
    <col min="16" max="16" width="16.28515625" style="2" bestFit="1" customWidth="1"/>
    <col min="17" max="18" width="5.7109375" style="2" customWidth="1"/>
    <col min="19" max="19" width="12.85546875" style="2" bestFit="1" customWidth="1"/>
    <col min="20" max="21" width="9.140625" style="2"/>
    <col min="22" max="22" width="12.28515625" style="2" bestFit="1" customWidth="1"/>
    <col min="23" max="16384" width="9.140625" style="2"/>
  </cols>
  <sheetData>
    <row r="2" spans="1:19" x14ac:dyDescent="0.2">
      <c r="A2" s="474" t="s">
        <v>284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12"/>
    </row>
    <row r="3" spans="1:19" x14ac:dyDescent="0.2">
      <c r="A3" s="475" t="s">
        <v>283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12"/>
    </row>
    <row r="4" spans="1:19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3"/>
      <c r="N4" s="3"/>
      <c r="O4" s="3"/>
      <c r="P4" s="3"/>
      <c r="Q4" s="3"/>
      <c r="R4" s="3"/>
    </row>
    <row r="5" spans="1:19" x14ac:dyDescent="0.2">
      <c r="A5" s="4" t="s">
        <v>41</v>
      </c>
      <c r="C5" s="17" t="str">
        <f>'Agency Profile'!B2&amp;" "&amp;'Agency Profile'!B10&amp;" "&amp;'Non CARES Original Budget'!C6</f>
        <v>Lawrence County Commission RPT-040 FY 2023</v>
      </c>
    </row>
    <row r="6" spans="1:19" x14ac:dyDescent="0.2">
      <c r="A6" s="4" t="s">
        <v>42</v>
      </c>
      <c r="C6" s="2" t="s">
        <v>311</v>
      </c>
    </row>
    <row r="7" spans="1:19" x14ac:dyDescent="0.2">
      <c r="A7" s="4"/>
    </row>
    <row r="8" spans="1:19" x14ac:dyDescent="0.2">
      <c r="A8" s="108" t="s">
        <v>161</v>
      </c>
      <c r="B8" s="105">
        <v>4329</v>
      </c>
      <c r="C8" s="106"/>
    </row>
    <row r="9" spans="1:19" x14ac:dyDescent="0.2">
      <c r="A9" s="108" t="s">
        <v>162</v>
      </c>
      <c r="B9" s="107" t="s">
        <v>163</v>
      </c>
      <c r="C9" s="106"/>
    </row>
    <row r="10" spans="1:19" x14ac:dyDescent="0.2">
      <c r="A10" s="108" t="s">
        <v>164</v>
      </c>
      <c r="B10" s="107" t="s">
        <v>165</v>
      </c>
      <c r="C10" s="106"/>
    </row>
    <row r="11" spans="1:19" x14ac:dyDescent="0.2">
      <c r="A11" s="87" t="s">
        <v>166</v>
      </c>
      <c r="B11" s="88" t="s">
        <v>167</v>
      </c>
      <c r="C11" s="88" t="s">
        <v>168</v>
      </c>
    </row>
    <row r="12" spans="1:19" x14ac:dyDescent="0.2">
      <c r="A12" s="87" t="s">
        <v>169</v>
      </c>
      <c r="B12" s="88">
        <v>100</v>
      </c>
      <c r="C12" s="89" t="s">
        <v>293</v>
      </c>
      <c r="D12" s="89" t="s">
        <v>318</v>
      </c>
    </row>
    <row r="13" spans="1:19" x14ac:dyDescent="0.2">
      <c r="A13" s="87" t="s">
        <v>180</v>
      </c>
      <c r="B13" s="112">
        <v>0.5</v>
      </c>
      <c r="C13" s="87"/>
      <c r="D13" s="87"/>
    </row>
    <row r="14" spans="1:19" x14ac:dyDescent="0.2">
      <c r="A14" s="87" t="s">
        <v>181</v>
      </c>
      <c r="B14" s="113">
        <v>2000</v>
      </c>
      <c r="C14" s="87"/>
      <c r="D14" s="87"/>
    </row>
    <row r="15" spans="1:19" x14ac:dyDescent="0.2">
      <c r="A15" s="4"/>
    </row>
    <row r="16" spans="1:19" x14ac:dyDescent="0.2">
      <c r="A16" s="4"/>
      <c r="F16" s="18" t="s">
        <v>98</v>
      </c>
      <c r="H16" s="18" t="s">
        <v>20</v>
      </c>
      <c r="J16" s="18" t="s">
        <v>20</v>
      </c>
      <c r="L16" s="18" t="s">
        <v>20</v>
      </c>
      <c r="M16" s="34"/>
      <c r="N16" s="18" t="s">
        <v>20</v>
      </c>
      <c r="P16" s="18" t="str">
        <f>A19</f>
        <v>OPRT</v>
      </c>
      <c r="S16" s="18" t="s">
        <v>89</v>
      </c>
    </row>
    <row r="17" spans="1:19" x14ac:dyDescent="0.2">
      <c r="E17" s="9"/>
      <c r="F17" s="18" t="str">
        <f>A19</f>
        <v>OPRT</v>
      </c>
      <c r="G17" s="12"/>
      <c r="H17" s="18" t="s">
        <v>103</v>
      </c>
      <c r="I17" s="12"/>
      <c r="J17" s="18" t="s">
        <v>104</v>
      </c>
      <c r="K17" s="12"/>
      <c r="L17" s="18" t="s">
        <v>105</v>
      </c>
      <c r="M17" s="34"/>
      <c r="N17" s="18" t="s">
        <v>106</v>
      </c>
      <c r="O17" s="12"/>
      <c r="P17" s="18" t="s">
        <v>43</v>
      </c>
      <c r="Q17" s="12"/>
      <c r="R17" s="12"/>
      <c r="S17" s="18" t="s">
        <v>90</v>
      </c>
    </row>
    <row r="18" spans="1:19" x14ac:dyDescent="0.2">
      <c r="A18" s="13" t="s">
        <v>112</v>
      </c>
      <c r="B18" s="13"/>
      <c r="C18" s="39">
        <f>1-B13</f>
        <v>0.5</v>
      </c>
      <c r="E18" s="10"/>
      <c r="F18" s="18" t="s">
        <v>43</v>
      </c>
      <c r="G18" s="5"/>
      <c r="H18" s="5"/>
      <c r="I18" s="5"/>
      <c r="J18" s="5"/>
      <c r="K18" s="5"/>
      <c r="L18" s="5"/>
      <c r="M18" s="35"/>
      <c r="N18" s="5"/>
      <c r="O18" s="5"/>
      <c r="P18" s="18" t="s">
        <v>20</v>
      </c>
      <c r="Q18" s="12"/>
      <c r="R18" s="12"/>
      <c r="S18" s="18" t="s">
        <v>91</v>
      </c>
    </row>
    <row r="19" spans="1:19" x14ac:dyDescent="0.2">
      <c r="A19" s="13" t="s">
        <v>345</v>
      </c>
      <c r="B19" s="14"/>
      <c r="C19" s="109" t="str">
        <f>B12&amp;C12&amp;D12</f>
        <v>100075500</v>
      </c>
      <c r="E19" s="10"/>
      <c r="F19" s="18" t="s">
        <v>20</v>
      </c>
      <c r="G19" s="5"/>
      <c r="H19" s="5"/>
      <c r="I19" s="5"/>
      <c r="J19" s="5"/>
      <c r="K19" s="5"/>
      <c r="L19" s="5"/>
      <c r="M19" s="35"/>
      <c r="N19" s="5"/>
      <c r="O19" s="5"/>
      <c r="Q19" s="12"/>
      <c r="R19" s="12"/>
    </row>
    <row r="20" spans="1:19" x14ac:dyDescent="0.2">
      <c r="E20" s="10"/>
      <c r="F20" s="5"/>
      <c r="G20" s="5"/>
      <c r="H20" s="5"/>
      <c r="I20" s="5"/>
      <c r="J20" s="5"/>
      <c r="K20" s="5"/>
      <c r="L20" s="5"/>
      <c r="M20" s="35"/>
      <c r="N20" s="5"/>
      <c r="O20" s="5"/>
      <c r="P20" s="20"/>
      <c r="Q20" s="12"/>
      <c r="R20" s="12"/>
    </row>
    <row r="21" spans="1:19" ht="15.75" x14ac:dyDescent="0.25">
      <c r="A21" s="128" t="s">
        <v>260</v>
      </c>
      <c r="B21" s="4"/>
      <c r="C21" s="4"/>
      <c r="E21" s="1"/>
      <c r="F21" s="25">
        <v>0</v>
      </c>
      <c r="G21" s="25"/>
      <c r="H21" s="25"/>
      <c r="I21" s="25"/>
      <c r="J21" s="25">
        <v>0</v>
      </c>
      <c r="K21" s="25"/>
      <c r="L21" s="25">
        <v>0</v>
      </c>
      <c r="M21" s="36"/>
      <c r="N21" s="25">
        <v>0</v>
      </c>
      <c r="O21" s="25"/>
      <c r="P21" s="32">
        <f>+F21+H21+J21+L21+N21</f>
        <v>0</v>
      </c>
      <c r="Q21" s="6"/>
      <c r="R21" s="6"/>
    </row>
    <row r="22" spans="1:19" ht="15.75" x14ac:dyDescent="0.25">
      <c r="A22" s="128" t="s">
        <v>187</v>
      </c>
      <c r="B22" s="4"/>
      <c r="C22" s="4"/>
      <c r="E22" s="1"/>
      <c r="F22" s="25">
        <v>43368</v>
      </c>
      <c r="G22" s="25"/>
      <c r="H22" s="25">
        <v>0</v>
      </c>
      <c r="I22" s="25"/>
      <c r="J22" s="25">
        <v>0</v>
      </c>
      <c r="K22" s="25"/>
      <c r="L22" s="25">
        <v>0</v>
      </c>
      <c r="M22" s="36"/>
      <c r="N22" s="25">
        <v>0</v>
      </c>
      <c r="O22" s="25"/>
      <c r="P22" s="32">
        <f t="shared" ref="P22:P69" si="0">+F22+H22+J22+L22+N22</f>
        <v>43368</v>
      </c>
      <c r="Q22" s="6"/>
      <c r="R22" s="6"/>
    </row>
    <row r="23" spans="1:19" ht="15.75" x14ac:dyDescent="0.25">
      <c r="A23" s="128" t="s">
        <v>119</v>
      </c>
      <c r="B23" s="4"/>
      <c r="C23" s="4"/>
      <c r="E23" s="1"/>
      <c r="F23" s="25">
        <f>170000-75000</f>
        <v>95000</v>
      </c>
      <c r="G23" s="25"/>
      <c r="H23" s="25">
        <v>0</v>
      </c>
      <c r="I23" s="25"/>
      <c r="J23" s="25">
        <v>0</v>
      </c>
      <c r="K23" s="25"/>
      <c r="L23" s="25">
        <v>0</v>
      </c>
      <c r="M23" s="36"/>
      <c r="N23" s="25">
        <v>0</v>
      </c>
      <c r="O23" s="25"/>
      <c r="P23" s="32">
        <f>+F23+H23+J23+L23+N23</f>
        <v>95000</v>
      </c>
      <c r="Q23" s="6"/>
      <c r="R23" s="6"/>
    </row>
    <row r="24" spans="1:19" ht="15.75" x14ac:dyDescent="0.25">
      <c r="A24" s="128" t="s">
        <v>188</v>
      </c>
      <c r="B24" s="4"/>
      <c r="C24" s="4"/>
      <c r="E24" s="1"/>
      <c r="F24" s="25">
        <v>16500</v>
      </c>
      <c r="G24" s="25"/>
      <c r="H24" s="25">
        <v>0</v>
      </c>
      <c r="I24" s="25"/>
      <c r="J24" s="25">
        <v>0</v>
      </c>
      <c r="K24" s="25"/>
      <c r="L24" s="25">
        <v>0</v>
      </c>
      <c r="M24" s="36"/>
      <c r="N24" s="25">
        <v>0</v>
      </c>
      <c r="O24" s="25"/>
      <c r="P24" s="32">
        <f t="shared" si="0"/>
        <v>16500</v>
      </c>
      <c r="Q24" s="6"/>
      <c r="R24" s="6"/>
    </row>
    <row r="25" spans="1:19" ht="15.75" x14ac:dyDescent="0.25">
      <c r="A25" s="128" t="s">
        <v>189</v>
      </c>
      <c r="B25" s="4"/>
      <c r="C25" s="4"/>
      <c r="E25" s="1"/>
      <c r="F25" s="25">
        <v>0</v>
      </c>
      <c r="G25" s="25"/>
      <c r="H25" s="25">
        <v>0</v>
      </c>
      <c r="I25" s="25"/>
      <c r="J25" s="25">
        <v>0</v>
      </c>
      <c r="K25" s="25"/>
      <c r="L25" s="25">
        <v>0</v>
      </c>
      <c r="M25" s="36"/>
      <c r="N25" s="25">
        <v>0</v>
      </c>
      <c r="O25" s="25"/>
      <c r="P25" s="32">
        <f t="shared" si="0"/>
        <v>0</v>
      </c>
      <c r="Q25" s="6"/>
      <c r="R25" s="6"/>
    </row>
    <row r="26" spans="1:19" ht="15.75" x14ac:dyDescent="0.25">
      <c r="A26" s="128" t="s">
        <v>190</v>
      </c>
      <c r="B26" s="4"/>
      <c r="C26" s="4"/>
      <c r="E26" s="1"/>
      <c r="F26" s="25">
        <v>10000</v>
      </c>
      <c r="G26" s="25"/>
      <c r="H26" s="25">
        <v>0</v>
      </c>
      <c r="I26" s="25"/>
      <c r="J26" s="25">
        <v>0</v>
      </c>
      <c r="K26" s="25"/>
      <c r="L26" s="25">
        <v>0</v>
      </c>
      <c r="M26" s="36"/>
      <c r="N26" s="25">
        <v>0</v>
      </c>
      <c r="O26" s="25"/>
      <c r="P26" s="32">
        <f t="shared" si="0"/>
        <v>10000</v>
      </c>
      <c r="Q26" s="6"/>
      <c r="R26" s="6"/>
    </row>
    <row r="27" spans="1:19" ht="15.75" x14ac:dyDescent="0.25">
      <c r="A27" s="128" t="s">
        <v>120</v>
      </c>
      <c r="B27" s="4"/>
      <c r="C27" s="4"/>
      <c r="E27" s="1"/>
      <c r="F27" s="25">
        <v>12000</v>
      </c>
      <c r="G27" s="25"/>
      <c r="H27" s="25">
        <v>0</v>
      </c>
      <c r="I27" s="25"/>
      <c r="J27" s="25">
        <v>0</v>
      </c>
      <c r="K27" s="25"/>
      <c r="L27" s="25">
        <v>0</v>
      </c>
      <c r="M27" s="36"/>
      <c r="N27" s="25">
        <v>0</v>
      </c>
      <c r="O27" s="25"/>
      <c r="P27" s="32">
        <f t="shared" si="0"/>
        <v>12000</v>
      </c>
      <c r="Q27" s="6"/>
      <c r="R27" s="6"/>
    </row>
    <row r="28" spans="1:19" ht="15.75" x14ac:dyDescent="0.25">
      <c r="A28" s="128" t="s">
        <v>191</v>
      </c>
      <c r="B28" s="4"/>
      <c r="C28" s="4"/>
      <c r="E28" s="1"/>
      <c r="F28" s="25">
        <v>750</v>
      </c>
      <c r="G28" s="25"/>
      <c r="H28" s="25">
        <v>0</v>
      </c>
      <c r="I28" s="25"/>
      <c r="J28" s="25">
        <v>0</v>
      </c>
      <c r="K28" s="25"/>
      <c r="L28" s="25">
        <v>0</v>
      </c>
      <c r="M28" s="36"/>
      <c r="N28" s="25">
        <v>0</v>
      </c>
      <c r="O28" s="25"/>
      <c r="P28" s="32">
        <f t="shared" si="0"/>
        <v>750</v>
      </c>
      <c r="Q28" s="6"/>
      <c r="R28" s="6"/>
    </row>
    <row r="29" spans="1:19" ht="15.75" x14ac:dyDescent="0.25">
      <c r="A29" s="128" t="s">
        <v>192</v>
      </c>
      <c r="B29" s="4"/>
      <c r="C29" s="4"/>
      <c r="E29" s="1"/>
      <c r="F29" s="25">
        <v>2100</v>
      </c>
      <c r="G29" s="25"/>
      <c r="H29" s="25">
        <v>0</v>
      </c>
      <c r="I29" s="25"/>
      <c r="J29" s="25">
        <v>0</v>
      </c>
      <c r="K29" s="25"/>
      <c r="L29" s="25">
        <v>0</v>
      </c>
      <c r="M29" s="36"/>
      <c r="N29" s="25">
        <v>0</v>
      </c>
      <c r="O29" s="25"/>
      <c r="P29" s="32">
        <f t="shared" si="0"/>
        <v>2100</v>
      </c>
      <c r="Q29" s="6"/>
      <c r="R29" s="6"/>
    </row>
    <row r="30" spans="1:19" ht="15.75" x14ac:dyDescent="0.25">
      <c r="A30" s="128" t="s">
        <v>193</v>
      </c>
      <c r="B30" s="4"/>
      <c r="C30" s="4"/>
      <c r="E30" s="1"/>
      <c r="F30" s="25">
        <v>0</v>
      </c>
      <c r="G30" s="25"/>
      <c r="H30" s="25">
        <v>0</v>
      </c>
      <c r="I30" s="25"/>
      <c r="J30" s="25">
        <v>0</v>
      </c>
      <c r="K30" s="25"/>
      <c r="L30" s="25">
        <v>0</v>
      </c>
      <c r="M30" s="36"/>
      <c r="N30" s="25">
        <v>0</v>
      </c>
      <c r="O30" s="25"/>
      <c r="P30" s="32">
        <f>+F30+H30+J30+L30+N30</f>
        <v>0</v>
      </c>
      <c r="Q30" s="6"/>
      <c r="R30" s="6"/>
    </row>
    <row r="31" spans="1:19" ht="15.75" x14ac:dyDescent="0.25">
      <c r="A31" s="128" t="s">
        <v>194</v>
      </c>
      <c r="B31" s="4"/>
      <c r="C31" s="4"/>
      <c r="E31" s="1"/>
      <c r="F31" s="25">
        <v>0</v>
      </c>
      <c r="G31" s="25"/>
      <c r="H31" s="25">
        <v>0</v>
      </c>
      <c r="I31" s="25"/>
      <c r="J31" s="25">
        <v>0</v>
      </c>
      <c r="K31" s="25"/>
      <c r="L31" s="25">
        <v>0</v>
      </c>
      <c r="M31" s="36"/>
      <c r="N31" s="25">
        <v>0</v>
      </c>
      <c r="O31" s="25"/>
      <c r="P31" s="32">
        <f t="shared" si="0"/>
        <v>0</v>
      </c>
      <c r="Q31" s="6"/>
      <c r="R31" s="6"/>
    </row>
    <row r="32" spans="1:19" ht="15.75" x14ac:dyDescent="0.25">
      <c r="A32" s="128" t="s">
        <v>195</v>
      </c>
      <c r="B32" s="4"/>
      <c r="C32" s="4"/>
      <c r="E32" s="1"/>
      <c r="F32" s="25">
        <v>0</v>
      </c>
      <c r="G32" s="25"/>
      <c r="H32" s="25">
        <v>0</v>
      </c>
      <c r="I32" s="25"/>
      <c r="J32" s="25">
        <v>0</v>
      </c>
      <c r="K32" s="25"/>
      <c r="L32" s="25">
        <v>0</v>
      </c>
      <c r="M32" s="36"/>
      <c r="N32" s="25">
        <v>0</v>
      </c>
      <c r="O32" s="25"/>
      <c r="P32" s="32">
        <f t="shared" si="0"/>
        <v>0</v>
      </c>
      <c r="Q32" s="6"/>
      <c r="R32" s="6"/>
    </row>
    <row r="33" spans="1:18" ht="15.75" x14ac:dyDescent="0.25">
      <c r="A33" s="129" t="s">
        <v>196</v>
      </c>
      <c r="B33" s="4"/>
      <c r="C33" s="4"/>
      <c r="E33" s="1"/>
      <c r="F33" s="25">
        <v>0</v>
      </c>
      <c r="G33" s="25"/>
      <c r="H33" s="25">
        <v>0</v>
      </c>
      <c r="I33" s="25"/>
      <c r="J33" s="25">
        <v>0</v>
      </c>
      <c r="K33" s="25"/>
      <c r="L33" s="25">
        <v>0</v>
      </c>
      <c r="M33" s="36"/>
      <c r="N33" s="25">
        <v>0</v>
      </c>
      <c r="O33" s="25"/>
      <c r="P33" s="32">
        <f t="shared" si="0"/>
        <v>0</v>
      </c>
      <c r="Q33" s="6"/>
      <c r="R33" s="6"/>
    </row>
    <row r="34" spans="1:18" ht="15.75" x14ac:dyDescent="0.25">
      <c r="A34" s="128" t="s">
        <v>197</v>
      </c>
      <c r="B34" s="4"/>
      <c r="C34" s="4"/>
      <c r="E34" s="1"/>
      <c r="F34" s="25">
        <v>2000</v>
      </c>
      <c r="G34" s="25"/>
      <c r="H34" s="25">
        <v>0</v>
      </c>
      <c r="I34" s="25"/>
      <c r="J34" s="25">
        <v>0</v>
      </c>
      <c r="K34" s="25"/>
      <c r="L34" s="25">
        <v>0</v>
      </c>
      <c r="M34" s="36"/>
      <c r="N34" s="25">
        <v>0</v>
      </c>
      <c r="O34" s="25"/>
      <c r="P34" s="32">
        <f t="shared" si="0"/>
        <v>2000</v>
      </c>
      <c r="Q34" s="6"/>
      <c r="R34" s="6"/>
    </row>
    <row r="35" spans="1:18" ht="15.75" x14ac:dyDescent="0.25">
      <c r="A35" s="128" t="s">
        <v>125</v>
      </c>
      <c r="B35" s="4"/>
      <c r="C35" s="4"/>
      <c r="E35" s="1"/>
      <c r="F35" s="25">
        <v>0</v>
      </c>
      <c r="G35" s="25"/>
      <c r="H35" s="25">
        <v>0</v>
      </c>
      <c r="I35" s="25"/>
      <c r="J35" s="25">
        <v>0</v>
      </c>
      <c r="K35" s="25"/>
      <c r="L35" s="25">
        <v>0</v>
      </c>
      <c r="M35" s="36"/>
      <c r="N35" s="25">
        <v>0</v>
      </c>
      <c r="O35" s="25"/>
      <c r="P35" s="32">
        <f t="shared" si="0"/>
        <v>0</v>
      </c>
      <c r="Q35" s="6"/>
      <c r="R35" s="6"/>
    </row>
    <row r="36" spans="1:18" ht="15.75" x14ac:dyDescent="0.25">
      <c r="A36" s="129" t="s">
        <v>198</v>
      </c>
      <c r="B36" s="4"/>
      <c r="C36" s="4"/>
      <c r="E36" s="1"/>
      <c r="F36" s="25">
        <v>0</v>
      </c>
      <c r="G36" s="25"/>
      <c r="H36" s="25">
        <v>0</v>
      </c>
      <c r="I36" s="25"/>
      <c r="J36" s="25">
        <v>0</v>
      </c>
      <c r="K36" s="25"/>
      <c r="L36" s="25">
        <v>0</v>
      </c>
      <c r="M36" s="36"/>
      <c r="N36" s="25">
        <v>0</v>
      </c>
      <c r="O36" s="25"/>
      <c r="P36" s="32">
        <f t="shared" si="0"/>
        <v>0</v>
      </c>
      <c r="Q36" s="6"/>
      <c r="R36" s="6"/>
    </row>
    <row r="37" spans="1:18" ht="15.75" x14ac:dyDescent="0.25">
      <c r="A37" s="128" t="s">
        <v>199</v>
      </c>
      <c r="B37" s="4"/>
      <c r="C37" s="4"/>
      <c r="E37" s="1"/>
      <c r="F37" s="25">
        <v>0</v>
      </c>
      <c r="G37" s="25"/>
      <c r="H37" s="25">
        <v>0</v>
      </c>
      <c r="I37" s="25"/>
      <c r="J37" s="25">
        <v>0</v>
      </c>
      <c r="K37" s="25"/>
      <c r="L37" s="25">
        <v>0</v>
      </c>
      <c r="M37" s="36"/>
      <c r="N37" s="25">
        <v>0</v>
      </c>
      <c r="O37" s="25"/>
      <c r="P37" s="32">
        <f t="shared" si="0"/>
        <v>0</v>
      </c>
      <c r="Q37" s="6"/>
      <c r="R37" s="6"/>
    </row>
    <row r="38" spans="1:18" ht="15.75" x14ac:dyDescent="0.25">
      <c r="A38" s="128" t="s">
        <v>200</v>
      </c>
      <c r="B38" s="4"/>
      <c r="C38" s="4"/>
      <c r="E38" s="1"/>
      <c r="F38" s="25">
        <v>5000</v>
      </c>
      <c r="G38" s="25"/>
      <c r="H38" s="25">
        <v>0</v>
      </c>
      <c r="I38" s="25"/>
      <c r="J38" s="25">
        <v>0</v>
      </c>
      <c r="K38" s="25"/>
      <c r="L38" s="25">
        <v>0</v>
      </c>
      <c r="M38" s="36"/>
      <c r="N38" s="25">
        <v>0</v>
      </c>
      <c r="O38" s="25"/>
      <c r="P38" s="32">
        <f t="shared" si="0"/>
        <v>5000</v>
      </c>
      <c r="Q38" s="6"/>
      <c r="R38" s="6"/>
    </row>
    <row r="39" spans="1:18" ht="15.75" x14ac:dyDescent="0.25">
      <c r="A39" s="128" t="s">
        <v>201</v>
      </c>
      <c r="B39" s="4"/>
      <c r="C39" s="4"/>
      <c r="E39" s="1"/>
      <c r="F39" s="25">
        <v>1000</v>
      </c>
      <c r="G39" s="25"/>
      <c r="H39" s="25">
        <v>0</v>
      </c>
      <c r="I39" s="25"/>
      <c r="J39" s="25">
        <v>0</v>
      </c>
      <c r="K39" s="25"/>
      <c r="L39" s="25">
        <v>0</v>
      </c>
      <c r="M39" s="36"/>
      <c r="N39" s="25">
        <v>0</v>
      </c>
      <c r="O39" s="25"/>
      <c r="P39" s="32">
        <f t="shared" si="0"/>
        <v>1000</v>
      </c>
      <c r="Q39" s="6"/>
      <c r="R39" s="6"/>
    </row>
    <row r="40" spans="1:18" ht="15.75" x14ac:dyDescent="0.25">
      <c r="A40" s="129" t="s">
        <v>202</v>
      </c>
      <c r="B40" s="4"/>
      <c r="C40" s="4"/>
      <c r="E40" s="1"/>
      <c r="F40" s="25">
        <v>0</v>
      </c>
      <c r="G40" s="25"/>
      <c r="H40" s="25">
        <v>0</v>
      </c>
      <c r="I40" s="25"/>
      <c r="J40" s="25">
        <v>0</v>
      </c>
      <c r="K40" s="25"/>
      <c r="L40" s="25">
        <v>0</v>
      </c>
      <c r="M40" s="36"/>
      <c r="N40" s="25">
        <v>0</v>
      </c>
      <c r="O40" s="25"/>
      <c r="P40" s="32">
        <f t="shared" si="0"/>
        <v>0</v>
      </c>
      <c r="Q40" s="6"/>
      <c r="R40" s="6"/>
    </row>
    <row r="41" spans="1:18" ht="15.75" x14ac:dyDescent="0.25">
      <c r="A41" s="128" t="s">
        <v>203</v>
      </c>
      <c r="B41" s="4"/>
      <c r="C41" s="4"/>
      <c r="E41" s="1"/>
      <c r="F41" s="25">
        <v>0</v>
      </c>
      <c r="G41" s="25"/>
      <c r="H41" s="25">
        <v>0</v>
      </c>
      <c r="I41" s="25"/>
      <c r="J41" s="25">
        <v>0</v>
      </c>
      <c r="K41" s="25"/>
      <c r="L41" s="25">
        <v>0</v>
      </c>
      <c r="M41" s="36"/>
      <c r="N41" s="25">
        <v>0</v>
      </c>
      <c r="O41" s="25"/>
      <c r="P41" s="32">
        <f t="shared" si="0"/>
        <v>0</v>
      </c>
      <c r="Q41" s="6"/>
      <c r="R41" s="6"/>
    </row>
    <row r="42" spans="1:18" ht="15.75" x14ac:dyDescent="0.25">
      <c r="A42" s="128" t="s">
        <v>204</v>
      </c>
      <c r="B42" s="4"/>
      <c r="C42" s="4"/>
      <c r="E42" s="1"/>
      <c r="F42" s="25">
        <v>0</v>
      </c>
      <c r="G42" s="25"/>
      <c r="H42" s="25">
        <v>0</v>
      </c>
      <c r="I42" s="25"/>
      <c r="J42" s="25">
        <v>0</v>
      </c>
      <c r="K42" s="25"/>
      <c r="L42" s="25">
        <v>0</v>
      </c>
      <c r="M42" s="36"/>
      <c r="N42" s="25">
        <v>0</v>
      </c>
      <c r="O42" s="25"/>
      <c r="P42" s="32">
        <f t="shared" si="0"/>
        <v>0</v>
      </c>
      <c r="Q42" s="6"/>
      <c r="R42" s="6"/>
    </row>
    <row r="43" spans="1:18" ht="15.75" x14ac:dyDescent="0.25">
      <c r="A43" s="128" t="s">
        <v>122</v>
      </c>
      <c r="B43" s="4"/>
      <c r="C43" s="4"/>
      <c r="E43" s="1"/>
      <c r="F43" s="25">
        <f>50000-25000</f>
        <v>25000</v>
      </c>
      <c r="G43" s="25"/>
      <c r="H43" s="25">
        <v>0</v>
      </c>
      <c r="I43" s="25"/>
      <c r="J43" s="25">
        <v>0</v>
      </c>
      <c r="K43" s="25"/>
      <c r="L43" s="25">
        <v>0</v>
      </c>
      <c r="M43" s="36"/>
      <c r="N43" s="25">
        <v>0</v>
      </c>
      <c r="O43" s="25"/>
      <c r="P43" s="32">
        <f t="shared" si="0"/>
        <v>25000</v>
      </c>
      <c r="Q43" s="6"/>
      <c r="R43" s="6"/>
    </row>
    <row r="44" spans="1:18" ht="15.75" x14ac:dyDescent="0.25">
      <c r="A44" s="128" t="s">
        <v>121</v>
      </c>
      <c r="B44" s="4"/>
      <c r="C44" s="4"/>
      <c r="E44" s="1"/>
      <c r="F44" s="25">
        <v>0</v>
      </c>
      <c r="G44" s="25"/>
      <c r="H44" s="25">
        <v>0</v>
      </c>
      <c r="I44" s="25"/>
      <c r="J44" s="25">
        <v>0</v>
      </c>
      <c r="K44" s="25"/>
      <c r="L44" s="25">
        <v>0</v>
      </c>
      <c r="M44" s="36"/>
      <c r="N44" s="25">
        <v>0</v>
      </c>
      <c r="O44" s="25"/>
      <c r="P44" s="32">
        <f t="shared" si="0"/>
        <v>0</v>
      </c>
      <c r="Q44" s="6"/>
      <c r="R44" s="6"/>
    </row>
    <row r="45" spans="1:18" ht="15.75" x14ac:dyDescent="0.25">
      <c r="A45" s="128" t="s">
        <v>205</v>
      </c>
      <c r="B45" s="4"/>
      <c r="C45" s="4"/>
      <c r="E45" s="1"/>
      <c r="F45" s="25">
        <v>0</v>
      </c>
      <c r="G45" s="25"/>
      <c r="H45" s="25">
        <v>0</v>
      </c>
      <c r="I45" s="25"/>
      <c r="J45" s="25">
        <v>0</v>
      </c>
      <c r="K45" s="25"/>
      <c r="L45" s="25">
        <v>0</v>
      </c>
      <c r="M45" s="36"/>
      <c r="N45" s="25">
        <v>0</v>
      </c>
      <c r="O45" s="25"/>
      <c r="P45" s="32">
        <f t="shared" si="0"/>
        <v>0</v>
      </c>
      <c r="Q45" s="6"/>
      <c r="R45" s="6"/>
    </row>
    <row r="46" spans="1:18" ht="15.75" x14ac:dyDescent="0.25">
      <c r="A46" s="128" t="s">
        <v>206</v>
      </c>
      <c r="B46" s="4"/>
      <c r="C46" s="4"/>
      <c r="E46" s="1"/>
      <c r="F46" s="25">
        <v>0</v>
      </c>
      <c r="G46" s="25"/>
      <c r="H46" s="25">
        <v>0</v>
      </c>
      <c r="I46" s="25"/>
      <c r="J46" s="25">
        <v>0</v>
      </c>
      <c r="K46" s="25"/>
      <c r="L46" s="25">
        <v>0</v>
      </c>
      <c r="M46" s="36"/>
      <c r="N46" s="25">
        <v>0</v>
      </c>
      <c r="O46" s="25"/>
      <c r="P46" s="32">
        <f t="shared" si="0"/>
        <v>0</v>
      </c>
      <c r="Q46" s="6"/>
      <c r="R46" s="6"/>
    </row>
    <row r="47" spans="1:18" ht="15.75" x14ac:dyDescent="0.25">
      <c r="A47" s="129" t="s">
        <v>207</v>
      </c>
      <c r="B47" s="4"/>
      <c r="C47" s="4"/>
      <c r="E47" s="1"/>
      <c r="F47" s="25">
        <v>0</v>
      </c>
      <c r="G47" s="25"/>
      <c r="H47" s="25">
        <v>0</v>
      </c>
      <c r="I47" s="25"/>
      <c r="J47" s="25">
        <v>0</v>
      </c>
      <c r="K47" s="25"/>
      <c r="L47" s="25">
        <v>0</v>
      </c>
      <c r="M47" s="36"/>
      <c r="N47" s="25">
        <v>0</v>
      </c>
      <c r="O47" s="25"/>
      <c r="P47" s="32">
        <f t="shared" si="0"/>
        <v>0</v>
      </c>
      <c r="Q47" s="6"/>
      <c r="R47" s="6"/>
    </row>
    <row r="48" spans="1:18" ht="15.75" x14ac:dyDescent="0.25">
      <c r="A48" s="128" t="s">
        <v>208</v>
      </c>
      <c r="B48" s="4"/>
      <c r="C48" s="4"/>
      <c r="E48" s="1"/>
      <c r="F48" s="25">
        <v>0</v>
      </c>
      <c r="G48" s="25"/>
      <c r="H48" s="25">
        <v>0</v>
      </c>
      <c r="I48" s="25"/>
      <c r="J48" s="25">
        <v>0</v>
      </c>
      <c r="K48" s="25"/>
      <c r="L48" s="25">
        <v>0</v>
      </c>
      <c r="M48" s="36"/>
      <c r="N48" s="25">
        <v>0</v>
      </c>
      <c r="O48" s="25"/>
      <c r="P48" s="32">
        <f t="shared" si="0"/>
        <v>0</v>
      </c>
      <c r="Q48" s="6"/>
      <c r="R48" s="6"/>
    </row>
    <row r="49" spans="1:18" ht="15.75" x14ac:dyDescent="0.25">
      <c r="A49" s="128" t="s">
        <v>209</v>
      </c>
      <c r="B49" s="4"/>
      <c r="C49" s="4"/>
      <c r="E49" s="1"/>
      <c r="F49" s="25">
        <v>0</v>
      </c>
      <c r="G49" s="25"/>
      <c r="H49" s="25">
        <v>0</v>
      </c>
      <c r="I49" s="25"/>
      <c r="J49" s="25">
        <v>0</v>
      </c>
      <c r="K49" s="25"/>
      <c r="L49" s="25">
        <v>0</v>
      </c>
      <c r="M49" s="36"/>
      <c r="N49" s="25">
        <v>0</v>
      </c>
      <c r="O49" s="25"/>
      <c r="P49" s="32">
        <f t="shared" si="0"/>
        <v>0</v>
      </c>
      <c r="Q49" s="6"/>
      <c r="R49" s="6"/>
    </row>
    <row r="50" spans="1:18" ht="15.75" x14ac:dyDescent="0.25">
      <c r="A50" s="128" t="s">
        <v>210</v>
      </c>
      <c r="B50" s="4"/>
      <c r="C50" s="4"/>
      <c r="E50" s="1"/>
      <c r="F50" s="25">
        <v>100</v>
      </c>
      <c r="G50" s="25"/>
      <c r="H50" s="25">
        <v>0</v>
      </c>
      <c r="I50" s="25"/>
      <c r="J50" s="25">
        <v>0</v>
      </c>
      <c r="K50" s="25"/>
      <c r="L50" s="25">
        <v>0</v>
      </c>
      <c r="M50" s="36"/>
      <c r="N50" s="25">
        <v>0</v>
      </c>
      <c r="O50" s="25"/>
      <c r="P50" s="32">
        <f t="shared" si="0"/>
        <v>100</v>
      </c>
      <c r="Q50" s="6"/>
      <c r="R50" s="6"/>
    </row>
    <row r="51" spans="1:18" ht="15.75" x14ac:dyDescent="0.25">
      <c r="A51" s="129" t="s">
        <v>211</v>
      </c>
      <c r="B51" s="4"/>
      <c r="C51" s="4"/>
      <c r="E51" s="1"/>
      <c r="F51" s="25">
        <v>0</v>
      </c>
      <c r="G51" s="25"/>
      <c r="H51" s="25">
        <v>0</v>
      </c>
      <c r="I51" s="25"/>
      <c r="J51" s="25">
        <v>0</v>
      </c>
      <c r="K51" s="25"/>
      <c r="L51" s="25">
        <v>0</v>
      </c>
      <c r="M51" s="36"/>
      <c r="N51" s="25">
        <v>0</v>
      </c>
      <c r="O51" s="25"/>
      <c r="P51" s="32">
        <f t="shared" si="0"/>
        <v>0</v>
      </c>
      <c r="Q51" s="6"/>
      <c r="R51" s="6"/>
    </row>
    <row r="52" spans="1:18" ht="15.75" x14ac:dyDescent="0.25">
      <c r="A52" s="129" t="s">
        <v>124</v>
      </c>
      <c r="B52" s="4"/>
      <c r="C52" s="4"/>
      <c r="E52" s="1"/>
      <c r="F52" s="25">
        <v>500</v>
      </c>
      <c r="G52" s="25"/>
      <c r="H52" s="25">
        <v>0</v>
      </c>
      <c r="I52" s="25"/>
      <c r="J52" s="25">
        <v>0</v>
      </c>
      <c r="K52" s="25"/>
      <c r="L52" s="25">
        <v>0</v>
      </c>
      <c r="M52" s="36"/>
      <c r="N52" s="25">
        <v>0</v>
      </c>
      <c r="O52" s="25"/>
      <c r="P52" s="32">
        <f t="shared" si="0"/>
        <v>500</v>
      </c>
      <c r="Q52" s="6"/>
      <c r="R52" s="6"/>
    </row>
    <row r="53" spans="1:18" ht="15.75" x14ac:dyDescent="0.25">
      <c r="A53" s="129" t="s">
        <v>118</v>
      </c>
      <c r="B53" s="4"/>
      <c r="C53" s="4"/>
      <c r="E53" s="1"/>
      <c r="F53" s="25">
        <v>0</v>
      </c>
      <c r="G53" s="25"/>
      <c r="H53" s="25">
        <v>0</v>
      </c>
      <c r="I53" s="25"/>
      <c r="J53" s="25">
        <v>0</v>
      </c>
      <c r="K53" s="25"/>
      <c r="L53" s="25">
        <v>0</v>
      </c>
      <c r="M53" s="36"/>
      <c r="N53" s="25">
        <v>0</v>
      </c>
      <c r="O53" s="25"/>
      <c r="P53" s="32">
        <f t="shared" si="0"/>
        <v>0</v>
      </c>
      <c r="Q53" s="6"/>
      <c r="R53" s="6"/>
    </row>
    <row r="54" spans="1:18" ht="15.75" x14ac:dyDescent="0.25">
      <c r="A54" s="129" t="s">
        <v>212</v>
      </c>
      <c r="B54" s="4"/>
      <c r="C54" s="4"/>
      <c r="E54" s="1"/>
      <c r="F54" s="25">
        <v>0</v>
      </c>
      <c r="G54" s="25"/>
      <c r="H54" s="25">
        <v>0</v>
      </c>
      <c r="I54" s="25"/>
      <c r="J54" s="25">
        <v>0</v>
      </c>
      <c r="K54" s="25"/>
      <c r="L54" s="25">
        <v>0</v>
      </c>
      <c r="M54" s="36"/>
      <c r="N54" s="25">
        <v>0</v>
      </c>
      <c r="O54" s="25"/>
      <c r="P54" s="32">
        <f t="shared" si="0"/>
        <v>0</v>
      </c>
      <c r="Q54" s="6"/>
      <c r="R54" s="6"/>
    </row>
    <row r="55" spans="1:18" ht="15.75" x14ac:dyDescent="0.25">
      <c r="A55" s="129" t="s">
        <v>213</v>
      </c>
      <c r="B55" s="4"/>
      <c r="C55" s="4"/>
      <c r="E55" s="1"/>
      <c r="F55" s="25">
        <v>0</v>
      </c>
      <c r="G55" s="25"/>
      <c r="H55" s="25">
        <v>0</v>
      </c>
      <c r="I55" s="25"/>
      <c r="J55" s="25">
        <v>0</v>
      </c>
      <c r="K55" s="25"/>
      <c r="L55" s="25">
        <v>0</v>
      </c>
      <c r="M55" s="36"/>
      <c r="N55" s="25">
        <v>0</v>
      </c>
      <c r="O55" s="25"/>
      <c r="P55" s="32">
        <f t="shared" si="0"/>
        <v>0</v>
      </c>
      <c r="Q55" s="6"/>
      <c r="R55" s="6"/>
    </row>
    <row r="56" spans="1:18" ht="15.75" x14ac:dyDescent="0.25">
      <c r="A56" s="129" t="s">
        <v>214</v>
      </c>
      <c r="B56" s="4"/>
      <c r="C56" s="4"/>
      <c r="E56" s="1"/>
      <c r="F56" s="25">
        <v>0</v>
      </c>
      <c r="G56" s="25"/>
      <c r="H56" s="25">
        <v>0</v>
      </c>
      <c r="I56" s="25"/>
      <c r="J56" s="25">
        <v>0</v>
      </c>
      <c r="K56" s="25"/>
      <c r="L56" s="25">
        <v>0</v>
      </c>
      <c r="M56" s="36"/>
      <c r="N56" s="25">
        <v>0</v>
      </c>
      <c r="O56" s="25"/>
      <c r="P56" s="32">
        <f t="shared" si="0"/>
        <v>0</v>
      </c>
      <c r="Q56" s="6"/>
      <c r="R56" s="6"/>
    </row>
    <row r="57" spans="1:18" ht="15.75" x14ac:dyDescent="0.25">
      <c r="A57" s="128" t="s">
        <v>261</v>
      </c>
      <c r="B57" s="4"/>
      <c r="C57" s="4"/>
      <c r="E57" s="1"/>
      <c r="F57" s="25">
        <v>0</v>
      </c>
      <c r="G57" s="25"/>
      <c r="H57" s="25">
        <v>0</v>
      </c>
      <c r="I57" s="25"/>
      <c r="J57" s="25">
        <v>0</v>
      </c>
      <c r="K57" s="25"/>
      <c r="L57" s="25">
        <v>0</v>
      </c>
      <c r="M57" s="36"/>
      <c r="N57" s="25">
        <v>0</v>
      </c>
      <c r="O57" s="25"/>
      <c r="P57" s="32">
        <f t="shared" si="0"/>
        <v>0</v>
      </c>
      <c r="Q57" s="6"/>
      <c r="R57" s="6"/>
    </row>
    <row r="58" spans="1:18" ht="15.75" x14ac:dyDescent="0.25">
      <c r="A58" s="128" t="s">
        <v>215</v>
      </c>
      <c r="B58" s="4"/>
      <c r="C58" s="4"/>
      <c r="E58" s="1"/>
      <c r="F58" s="25">
        <v>0</v>
      </c>
      <c r="G58" s="25"/>
      <c r="H58" s="25">
        <v>0</v>
      </c>
      <c r="I58" s="25"/>
      <c r="J58" s="25">
        <v>0</v>
      </c>
      <c r="K58" s="25"/>
      <c r="L58" s="25">
        <v>0</v>
      </c>
      <c r="M58" s="36"/>
      <c r="N58" s="25">
        <v>0</v>
      </c>
      <c r="O58" s="25"/>
      <c r="P58" s="32">
        <f t="shared" si="0"/>
        <v>0</v>
      </c>
      <c r="Q58" s="6"/>
      <c r="R58" s="6"/>
    </row>
    <row r="59" spans="1:18" ht="15.75" x14ac:dyDescent="0.25">
      <c r="A59" s="128" t="s">
        <v>75</v>
      </c>
      <c r="B59" s="4"/>
      <c r="C59" s="4"/>
      <c r="E59" s="1"/>
      <c r="F59" s="25">
        <v>0</v>
      </c>
      <c r="G59" s="25"/>
      <c r="H59" s="25">
        <v>0</v>
      </c>
      <c r="I59" s="25"/>
      <c r="J59" s="25">
        <v>0</v>
      </c>
      <c r="K59" s="25"/>
      <c r="L59" s="25">
        <v>0</v>
      </c>
      <c r="M59" s="36"/>
      <c r="N59" s="25">
        <v>0</v>
      </c>
      <c r="O59" s="25"/>
      <c r="P59" s="32">
        <f t="shared" si="0"/>
        <v>0</v>
      </c>
      <c r="Q59" s="6"/>
      <c r="R59" s="6"/>
    </row>
    <row r="60" spans="1:18" ht="15.75" x14ac:dyDescent="0.25">
      <c r="A60" s="128" t="s">
        <v>216</v>
      </c>
      <c r="B60" s="4"/>
      <c r="C60" s="4"/>
      <c r="E60" s="1"/>
      <c r="F60" s="25">
        <v>0</v>
      </c>
      <c r="G60" s="25"/>
      <c r="H60" s="25">
        <v>0</v>
      </c>
      <c r="I60" s="25"/>
      <c r="J60" s="25">
        <v>0</v>
      </c>
      <c r="K60" s="25"/>
      <c r="L60" s="25">
        <v>0</v>
      </c>
      <c r="M60" s="36"/>
      <c r="N60" s="25">
        <v>0</v>
      </c>
      <c r="O60" s="25"/>
      <c r="P60" s="32">
        <f t="shared" si="0"/>
        <v>0</v>
      </c>
      <c r="Q60" s="6"/>
      <c r="R60" s="6"/>
    </row>
    <row r="61" spans="1:18" ht="15.75" x14ac:dyDescent="0.25">
      <c r="A61" s="129" t="s">
        <v>217</v>
      </c>
      <c r="B61" s="4"/>
      <c r="C61" s="4"/>
      <c r="E61" s="1"/>
      <c r="F61" s="25">
        <v>0</v>
      </c>
      <c r="G61" s="25"/>
      <c r="H61" s="25">
        <v>0</v>
      </c>
      <c r="I61" s="25"/>
      <c r="J61" s="25">
        <v>0</v>
      </c>
      <c r="K61" s="25"/>
      <c r="L61" s="25">
        <v>0</v>
      </c>
      <c r="M61" s="36"/>
      <c r="N61" s="25">
        <v>0</v>
      </c>
      <c r="O61" s="25"/>
      <c r="P61" s="32">
        <f t="shared" si="0"/>
        <v>0</v>
      </c>
      <c r="Q61" s="6"/>
      <c r="R61" s="6"/>
    </row>
    <row r="62" spans="1:18" ht="15.75" x14ac:dyDescent="0.25">
      <c r="A62" s="128" t="s">
        <v>218</v>
      </c>
      <c r="B62" s="4"/>
      <c r="C62" s="4"/>
      <c r="E62" s="1"/>
      <c r="F62" s="25">
        <v>0</v>
      </c>
      <c r="G62" s="25"/>
      <c r="H62" s="25">
        <v>0</v>
      </c>
      <c r="I62" s="25"/>
      <c r="J62" s="25">
        <v>0</v>
      </c>
      <c r="K62" s="25"/>
      <c r="L62" s="25">
        <v>0</v>
      </c>
      <c r="M62" s="36"/>
      <c r="N62" s="25">
        <v>0</v>
      </c>
      <c r="O62" s="25"/>
      <c r="P62" s="32">
        <f t="shared" si="0"/>
        <v>0</v>
      </c>
      <c r="Q62" s="6"/>
      <c r="R62" s="6"/>
    </row>
    <row r="63" spans="1:18" ht="15.75" x14ac:dyDescent="0.25">
      <c r="A63" s="128" t="s">
        <v>219</v>
      </c>
      <c r="B63" s="4"/>
      <c r="C63" s="4"/>
      <c r="E63" s="1"/>
      <c r="F63" s="25">
        <v>0</v>
      </c>
      <c r="G63" s="25"/>
      <c r="H63" s="25">
        <v>0</v>
      </c>
      <c r="I63" s="25"/>
      <c r="J63" s="25">
        <v>0</v>
      </c>
      <c r="K63" s="25"/>
      <c r="L63" s="25">
        <v>0</v>
      </c>
      <c r="M63" s="36"/>
      <c r="N63" s="25">
        <v>0</v>
      </c>
      <c r="O63" s="25"/>
      <c r="P63" s="32">
        <f t="shared" si="0"/>
        <v>0</v>
      </c>
      <c r="Q63" s="6"/>
      <c r="R63" s="6"/>
    </row>
    <row r="64" spans="1:18" ht="15.75" x14ac:dyDescent="0.25">
      <c r="A64" s="128" t="s">
        <v>220</v>
      </c>
      <c r="B64" s="4"/>
      <c r="C64" s="4"/>
      <c r="E64" s="1"/>
      <c r="F64" s="25">
        <v>0</v>
      </c>
      <c r="G64" s="25"/>
      <c r="H64" s="25">
        <v>0</v>
      </c>
      <c r="I64" s="25"/>
      <c r="J64" s="25">
        <v>0</v>
      </c>
      <c r="K64" s="25"/>
      <c r="L64" s="25">
        <v>0</v>
      </c>
      <c r="M64" s="36"/>
      <c r="N64" s="25">
        <v>0</v>
      </c>
      <c r="O64" s="25"/>
      <c r="P64" s="32">
        <f t="shared" si="0"/>
        <v>0</v>
      </c>
      <c r="Q64" s="6"/>
      <c r="R64" s="6"/>
    </row>
    <row r="65" spans="1:19" ht="15.75" x14ac:dyDescent="0.25">
      <c r="A65" s="128" t="s">
        <v>221</v>
      </c>
      <c r="B65" s="4"/>
      <c r="C65" s="4"/>
      <c r="E65" s="1"/>
      <c r="F65" s="25">
        <v>0</v>
      </c>
      <c r="G65" s="25"/>
      <c r="H65" s="25">
        <v>0</v>
      </c>
      <c r="I65" s="25"/>
      <c r="J65" s="25">
        <v>0</v>
      </c>
      <c r="K65" s="25"/>
      <c r="L65" s="25">
        <v>0</v>
      </c>
      <c r="M65" s="36"/>
      <c r="N65" s="25">
        <v>0</v>
      </c>
      <c r="O65" s="25"/>
      <c r="P65" s="32">
        <f t="shared" si="0"/>
        <v>0</v>
      </c>
      <c r="Q65" s="6"/>
      <c r="R65" s="6"/>
    </row>
    <row r="66" spans="1:19" ht="15.75" x14ac:dyDescent="0.25">
      <c r="A66" s="128" t="s">
        <v>262</v>
      </c>
      <c r="B66" s="4"/>
      <c r="C66" s="4"/>
      <c r="E66" s="1"/>
      <c r="F66" s="25">
        <v>0</v>
      </c>
      <c r="G66" s="25"/>
      <c r="H66" s="25">
        <v>0</v>
      </c>
      <c r="I66" s="25"/>
      <c r="J66" s="25">
        <v>0</v>
      </c>
      <c r="K66" s="25"/>
      <c r="L66" s="25">
        <v>0</v>
      </c>
      <c r="M66" s="36"/>
      <c r="N66" s="25">
        <v>0</v>
      </c>
      <c r="O66" s="25"/>
      <c r="P66" s="32">
        <f t="shared" si="0"/>
        <v>0</v>
      </c>
      <c r="Q66" s="6"/>
      <c r="R66" s="6"/>
    </row>
    <row r="67" spans="1:19" ht="15.75" x14ac:dyDescent="0.25">
      <c r="A67" s="128" t="s">
        <v>223</v>
      </c>
      <c r="B67" s="4"/>
      <c r="C67" s="4"/>
      <c r="E67" s="1"/>
      <c r="F67" s="25">
        <v>0</v>
      </c>
      <c r="G67" s="25"/>
      <c r="H67" s="25">
        <v>0</v>
      </c>
      <c r="I67" s="25"/>
      <c r="J67" s="25">
        <v>0</v>
      </c>
      <c r="K67" s="25"/>
      <c r="L67" s="25">
        <v>0</v>
      </c>
      <c r="M67" s="36"/>
      <c r="N67" s="25">
        <v>0</v>
      </c>
      <c r="O67" s="25"/>
      <c r="P67" s="32">
        <f t="shared" si="0"/>
        <v>0</v>
      </c>
      <c r="Q67" s="6"/>
      <c r="R67" s="6"/>
    </row>
    <row r="68" spans="1:19" ht="15.75" x14ac:dyDescent="0.25">
      <c r="A68" s="128" t="s">
        <v>224</v>
      </c>
      <c r="B68" s="4"/>
      <c r="C68" s="4"/>
      <c r="E68" s="1"/>
      <c r="F68" s="25">
        <v>0</v>
      </c>
      <c r="G68" s="25"/>
      <c r="H68" s="25">
        <v>0</v>
      </c>
      <c r="I68" s="25"/>
      <c r="J68" s="25">
        <v>0</v>
      </c>
      <c r="K68" s="25"/>
      <c r="L68" s="25">
        <v>0</v>
      </c>
      <c r="M68" s="36"/>
      <c r="N68" s="25">
        <v>0</v>
      </c>
      <c r="O68" s="25"/>
      <c r="P68" s="32">
        <f t="shared" si="0"/>
        <v>0</v>
      </c>
      <c r="Q68" s="6"/>
      <c r="R68" s="6"/>
    </row>
    <row r="69" spans="1:19" ht="15.75" x14ac:dyDescent="0.25">
      <c r="A69" s="128" t="s">
        <v>225</v>
      </c>
      <c r="B69" s="4"/>
      <c r="C69" s="4"/>
      <c r="E69" s="1"/>
      <c r="F69" s="25">
        <v>0</v>
      </c>
      <c r="G69" s="25"/>
      <c r="H69" s="25">
        <v>0</v>
      </c>
      <c r="I69" s="25"/>
      <c r="J69" s="25">
        <v>0</v>
      </c>
      <c r="K69" s="25"/>
      <c r="L69" s="25">
        <v>0</v>
      </c>
      <c r="M69" s="36"/>
      <c r="N69" s="25">
        <v>0</v>
      </c>
      <c r="O69" s="25"/>
      <c r="P69" s="32">
        <f t="shared" si="0"/>
        <v>0</v>
      </c>
      <c r="Q69" s="6"/>
      <c r="R69" s="6"/>
    </row>
    <row r="70" spans="1:19" ht="15.75" x14ac:dyDescent="0.25">
      <c r="A70" s="128" t="s">
        <v>226</v>
      </c>
      <c r="B70" s="4"/>
      <c r="C70" s="4"/>
      <c r="E70" s="1"/>
      <c r="F70" s="25">
        <v>0</v>
      </c>
      <c r="G70" s="25"/>
      <c r="H70" s="25">
        <v>0</v>
      </c>
      <c r="I70" s="25"/>
      <c r="J70" s="25">
        <v>0</v>
      </c>
      <c r="K70" s="25"/>
      <c r="L70" s="25">
        <v>0</v>
      </c>
      <c r="M70" s="36"/>
      <c r="N70" s="25">
        <v>0</v>
      </c>
      <c r="O70" s="25"/>
      <c r="P70" s="32">
        <f t="shared" ref="P70:P74" si="1">+F70+H70+J70+L70+N70</f>
        <v>0</v>
      </c>
      <c r="Q70" s="6"/>
      <c r="R70" s="6"/>
    </row>
    <row r="71" spans="1:19" ht="15.75" x14ac:dyDescent="0.25">
      <c r="A71" s="128" t="s">
        <v>227</v>
      </c>
      <c r="B71" s="4"/>
      <c r="C71" s="4"/>
      <c r="E71" s="1"/>
      <c r="F71" s="25">
        <v>0</v>
      </c>
      <c r="G71" s="25"/>
      <c r="H71" s="25">
        <v>0</v>
      </c>
      <c r="I71" s="25"/>
      <c r="J71" s="25">
        <v>0</v>
      </c>
      <c r="K71" s="25"/>
      <c r="L71" s="25">
        <v>0</v>
      </c>
      <c r="M71" s="36"/>
      <c r="N71" s="25">
        <v>0</v>
      </c>
      <c r="O71" s="25"/>
      <c r="P71" s="32">
        <f>+F71+H71+J71+L71+N71</f>
        <v>0</v>
      </c>
      <c r="Q71" s="6"/>
      <c r="R71" s="6"/>
    </row>
    <row r="72" spans="1:19" ht="15.75" x14ac:dyDescent="0.25">
      <c r="A72" s="128" t="s">
        <v>263</v>
      </c>
      <c r="B72" s="4"/>
      <c r="C72" s="4"/>
      <c r="E72" s="1"/>
      <c r="F72" s="25">
        <v>0</v>
      </c>
      <c r="G72" s="25"/>
      <c r="H72" s="25">
        <v>0</v>
      </c>
      <c r="I72" s="25"/>
      <c r="J72" s="25">
        <v>0</v>
      </c>
      <c r="K72" s="25"/>
      <c r="L72" s="25">
        <v>0</v>
      </c>
      <c r="M72" s="36"/>
      <c r="N72" s="25">
        <v>0</v>
      </c>
      <c r="O72" s="25"/>
      <c r="P72" s="32">
        <f t="shared" si="1"/>
        <v>0</v>
      </c>
      <c r="Q72" s="6"/>
      <c r="R72" s="6"/>
    </row>
    <row r="73" spans="1:19" ht="15.75" x14ac:dyDescent="0.25">
      <c r="A73" s="128" t="s">
        <v>264</v>
      </c>
      <c r="B73" s="4"/>
      <c r="C73" s="4"/>
      <c r="E73" s="1"/>
      <c r="F73" s="25">
        <v>0</v>
      </c>
      <c r="G73" s="25"/>
      <c r="H73" s="25">
        <v>0</v>
      </c>
      <c r="I73" s="25"/>
      <c r="J73" s="25">
        <v>0</v>
      </c>
      <c r="K73" s="25"/>
      <c r="L73" s="25">
        <v>0</v>
      </c>
      <c r="M73" s="36"/>
      <c r="N73" s="25">
        <v>0</v>
      </c>
      <c r="O73" s="25"/>
      <c r="P73" s="32">
        <f t="shared" si="1"/>
        <v>0</v>
      </c>
      <c r="Q73" s="6"/>
      <c r="R73" s="6"/>
    </row>
    <row r="74" spans="1:19" ht="15.75" x14ac:dyDescent="0.25">
      <c r="A74" s="129" t="s">
        <v>230</v>
      </c>
      <c r="B74" s="4"/>
      <c r="C74" s="4"/>
      <c r="E74" s="1"/>
      <c r="F74" s="25">
        <v>0</v>
      </c>
      <c r="G74" s="25"/>
      <c r="H74" s="25">
        <v>0</v>
      </c>
      <c r="I74" s="25"/>
      <c r="J74" s="25">
        <v>0</v>
      </c>
      <c r="K74" s="25"/>
      <c r="L74" s="25">
        <v>0</v>
      </c>
      <c r="M74" s="36"/>
      <c r="N74" s="25">
        <v>0</v>
      </c>
      <c r="O74" s="25"/>
      <c r="P74" s="32">
        <f t="shared" si="1"/>
        <v>0</v>
      </c>
      <c r="Q74" s="6"/>
      <c r="R74" s="6"/>
    </row>
    <row r="75" spans="1:19" ht="15.75" x14ac:dyDescent="0.25">
      <c r="A75" s="129" t="s">
        <v>231</v>
      </c>
      <c r="B75" s="4"/>
      <c r="C75" s="4"/>
      <c r="E75" s="1"/>
      <c r="F75" s="25">
        <v>0</v>
      </c>
      <c r="G75" s="25"/>
      <c r="H75" s="25">
        <v>0</v>
      </c>
      <c r="I75" s="25"/>
      <c r="J75" s="25">
        <v>0</v>
      </c>
      <c r="K75" s="25"/>
      <c r="L75" s="25">
        <v>0</v>
      </c>
      <c r="M75" s="36"/>
      <c r="N75" s="25">
        <v>0</v>
      </c>
      <c r="O75" s="25"/>
      <c r="P75" s="32">
        <f>+F75+H75+J75+L75+N75</f>
        <v>0</v>
      </c>
      <c r="Q75" s="6"/>
      <c r="R75" s="6"/>
    </row>
    <row r="76" spans="1:19" ht="15.75" x14ac:dyDescent="0.25">
      <c r="A76" s="129"/>
      <c r="B76" s="4"/>
      <c r="C76" s="4"/>
      <c r="E76" s="1"/>
      <c r="F76" s="25">
        <v>0</v>
      </c>
      <c r="G76" s="25"/>
      <c r="H76" s="25">
        <v>0</v>
      </c>
      <c r="I76" s="25"/>
      <c r="J76" s="25">
        <v>0</v>
      </c>
      <c r="K76" s="25"/>
      <c r="L76" s="25">
        <v>0</v>
      </c>
      <c r="M76" s="36"/>
      <c r="N76" s="25">
        <v>0</v>
      </c>
      <c r="O76" s="25"/>
      <c r="P76" s="32">
        <f t="shared" ref="P76:P78" si="2">+F76+H76+J76+L76+N76</f>
        <v>0</v>
      </c>
      <c r="Q76" s="6"/>
      <c r="R76" s="6"/>
    </row>
    <row r="77" spans="1:19" ht="15.75" x14ac:dyDescent="0.25">
      <c r="A77" s="129"/>
      <c r="B77" s="4"/>
      <c r="C77" s="4"/>
      <c r="E77" s="1"/>
      <c r="F77" s="25">
        <v>0</v>
      </c>
      <c r="G77" s="25"/>
      <c r="H77" s="25">
        <v>0</v>
      </c>
      <c r="I77" s="25"/>
      <c r="J77" s="25">
        <v>0</v>
      </c>
      <c r="K77" s="25"/>
      <c r="L77" s="25">
        <v>0</v>
      </c>
      <c r="M77" s="36"/>
      <c r="N77" s="25">
        <v>0</v>
      </c>
      <c r="O77" s="25"/>
      <c r="P77" s="32">
        <f t="shared" si="2"/>
        <v>0</v>
      </c>
      <c r="Q77" s="6"/>
      <c r="R77" s="6"/>
    </row>
    <row r="78" spans="1:19" ht="15.75" x14ac:dyDescent="0.25">
      <c r="A78" s="129"/>
      <c r="B78" s="4"/>
      <c r="C78" s="4"/>
      <c r="E78" s="1"/>
      <c r="F78" s="25">
        <v>0</v>
      </c>
      <c r="G78" s="25"/>
      <c r="H78" s="25">
        <v>0</v>
      </c>
      <c r="I78" s="25"/>
      <c r="J78" s="25">
        <v>0</v>
      </c>
      <c r="K78" s="25"/>
      <c r="L78" s="25">
        <v>0</v>
      </c>
      <c r="M78" s="36"/>
      <c r="N78" s="25">
        <v>0</v>
      </c>
      <c r="O78" s="25"/>
      <c r="P78" s="32">
        <f t="shared" si="2"/>
        <v>0</v>
      </c>
      <c r="Q78" s="6"/>
      <c r="R78" s="6"/>
    </row>
    <row r="79" spans="1:19" ht="13.5" thickBot="1" x14ac:dyDescent="0.25">
      <c r="A79" s="45" t="s">
        <v>44</v>
      </c>
      <c r="B79" s="48"/>
      <c r="C79" s="48"/>
      <c r="E79" s="11"/>
      <c r="F79" s="24">
        <f>SUM(F21:F78)</f>
        <v>213318</v>
      </c>
      <c r="G79" s="29"/>
      <c r="H79" s="24">
        <f>SUM(H21:H78)</f>
        <v>0</v>
      </c>
      <c r="I79" s="29"/>
      <c r="J79" s="24">
        <f>SUM(J21:J78)</f>
        <v>0</v>
      </c>
      <c r="K79" s="29"/>
      <c r="L79" s="24">
        <f>SUM(L21:L78)</f>
        <v>0</v>
      </c>
      <c r="M79" s="29"/>
      <c r="N79" s="24">
        <f>SUM(N21:N78)</f>
        <v>0</v>
      </c>
      <c r="O79" s="29"/>
      <c r="P79" s="24">
        <f>SUM(P21:P78)</f>
        <v>213318</v>
      </c>
      <c r="Q79" s="7"/>
      <c r="R79" s="7"/>
      <c r="S79" s="41">
        <f>(213318-2000)/2</f>
        <v>105659</v>
      </c>
    </row>
    <row r="80" spans="1:19" x14ac:dyDescent="0.2">
      <c r="E80" s="8"/>
    </row>
    <row r="81" spans="1:20" x14ac:dyDescent="0.2">
      <c r="E81" s="8"/>
      <c r="S81" s="115">
        <f>ROUND((P79-B14)*B13,0)</f>
        <v>105659</v>
      </c>
      <c r="T81" s="116" t="s">
        <v>182</v>
      </c>
    </row>
    <row r="82" spans="1:20" x14ac:dyDescent="0.2">
      <c r="A82" s="108" t="s">
        <v>161</v>
      </c>
      <c r="B82" s="105">
        <v>4329</v>
      </c>
      <c r="C82" s="106"/>
      <c r="D82" s="106"/>
      <c r="E82" s="8"/>
      <c r="S82" s="2" t="b">
        <f>S81=S79</f>
        <v>1</v>
      </c>
    </row>
    <row r="83" spans="1:20" x14ac:dyDescent="0.2">
      <c r="A83" s="108" t="s">
        <v>162</v>
      </c>
      <c r="B83" s="107" t="s">
        <v>170</v>
      </c>
      <c r="C83" s="106"/>
      <c r="D83" s="106"/>
      <c r="E83" s="8"/>
    </row>
    <row r="84" spans="1:20" x14ac:dyDescent="0.2">
      <c r="A84" s="108" t="s">
        <v>164</v>
      </c>
      <c r="B84" s="107" t="s">
        <v>165</v>
      </c>
      <c r="C84" s="106"/>
      <c r="D84" s="106"/>
      <c r="E84" s="8"/>
    </row>
    <row r="85" spans="1:20" x14ac:dyDescent="0.2">
      <c r="A85" s="87" t="s">
        <v>166</v>
      </c>
      <c r="B85" s="88" t="s">
        <v>167</v>
      </c>
      <c r="C85" s="88" t="s">
        <v>168</v>
      </c>
      <c r="D85" s="88"/>
      <c r="E85" s="8"/>
    </row>
    <row r="86" spans="1:20" x14ac:dyDescent="0.2">
      <c r="A86" s="87" t="s">
        <v>169</v>
      </c>
      <c r="B86" s="89">
        <v>100</v>
      </c>
      <c r="C86" s="89" t="s">
        <v>293</v>
      </c>
      <c r="D86" s="89" t="s">
        <v>319</v>
      </c>
      <c r="E86" s="8"/>
    </row>
    <row r="87" spans="1:20" x14ac:dyDescent="0.2">
      <c r="A87" s="87" t="s">
        <v>180</v>
      </c>
      <c r="B87" s="112">
        <v>0.8</v>
      </c>
      <c r="C87" s="87"/>
      <c r="D87" s="87"/>
      <c r="E87" s="8"/>
    </row>
    <row r="88" spans="1:20" x14ac:dyDescent="0.2">
      <c r="E88" s="8"/>
    </row>
    <row r="89" spans="1:20" x14ac:dyDescent="0.2">
      <c r="E89" s="8"/>
      <c r="F89" s="18" t="s">
        <v>98</v>
      </c>
      <c r="H89" s="18" t="s">
        <v>20</v>
      </c>
      <c r="J89" s="18" t="s">
        <v>20</v>
      </c>
      <c r="L89" s="18" t="s">
        <v>20</v>
      </c>
      <c r="M89" s="34"/>
      <c r="N89" s="18" t="s">
        <v>20</v>
      </c>
      <c r="P89" s="18" t="str">
        <f>A92</f>
        <v>ADMN</v>
      </c>
      <c r="S89" s="18" t="s">
        <v>89</v>
      </c>
    </row>
    <row r="90" spans="1:20" x14ac:dyDescent="0.2">
      <c r="E90" s="8"/>
      <c r="F90" s="18" t="str">
        <f>A92</f>
        <v>ADMN</v>
      </c>
      <c r="H90" s="18" t="s">
        <v>103</v>
      </c>
      <c r="J90" s="18" t="s">
        <v>104</v>
      </c>
      <c r="L90" s="18" t="s">
        <v>105</v>
      </c>
      <c r="M90" s="34"/>
      <c r="N90" s="18" t="s">
        <v>106</v>
      </c>
      <c r="P90" s="18" t="s">
        <v>43</v>
      </c>
      <c r="S90" s="18" t="s">
        <v>90</v>
      </c>
    </row>
    <row r="91" spans="1:20" x14ac:dyDescent="0.2">
      <c r="A91" s="13" t="s">
        <v>112</v>
      </c>
      <c r="B91" s="13"/>
      <c r="C91" s="39">
        <f>1-B87</f>
        <v>0.19999999999999996</v>
      </c>
      <c r="E91" s="8"/>
      <c r="F91" s="18" t="s">
        <v>43</v>
      </c>
      <c r="P91" s="18" t="s">
        <v>20</v>
      </c>
      <c r="S91" s="18" t="s">
        <v>91</v>
      </c>
    </row>
    <row r="92" spans="1:20" x14ac:dyDescent="0.2">
      <c r="A92" s="13" t="s">
        <v>172</v>
      </c>
      <c r="B92" s="14"/>
      <c r="C92" s="96" t="str">
        <f>B86&amp;C86&amp;D86</f>
        <v>100075501</v>
      </c>
      <c r="E92" s="8"/>
      <c r="F92" s="18" t="s">
        <v>20</v>
      </c>
    </row>
    <row r="93" spans="1:20" x14ac:dyDescent="0.2">
      <c r="E93" s="8"/>
      <c r="P93" s="21"/>
    </row>
    <row r="94" spans="1:20" ht="15.75" x14ac:dyDescent="0.25">
      <c r="A94" s="128" t="s">
        <v>234</v>
      </c>
      <c r="E94" s="1"/>
      <c r="F94" s="121">
        <v>40000</v>
      </c>
      <c r="G94" s="25"/>
      <c r="H94" s="25">
        <v>0</v>
      </c>
      <c r="I94" s="25"/>
      <c r="J94" s="25">
        <v>0</v>
      </c>
      <c r="K94" s="25"/>
      <c r="L94" s="25">
        <v>0</v>
      </c>
      <c r="M94" s="36"/>
      <c r="N94" s="25">
        <v>0</v>
      </c>
      <c r="O94" s="25"/>
      <c r="P94" s="30">
        <f>+F94+H94+J94+L94+N94</f>
        <v>40000</v>
      </c>
    </row>
    <row r="95" spans="1:20" ht="15.75" x14ac:dyDescent="0.25">
      <c r="A95" s="128" t="s">
        <v>282</v>
      </c>
      <c r="E95" s="1"/>
      <c r="F95" s="121">
        <v>26021</v>
      </c>
      <c r="G95" s="25"/>
      <c r="H95" s="25">
        <v>0</v>
      </c>
      <c r="I95" s="25"/>
      <c r="J95" s="25">
        <v>0</v>
      </c>
      <c r="K95" s="25"/>
      <c r="L95" s="25">
        <v>0</v>
      </c>
      <c r="M95" s="36"/>
      <c r="N95" s="25">
        <v>0</v>
      </c>
      <c r="O95" s="25"/>
      <c r="P95" s="30">
        <f t="shared" ref="P95:P146" si="3">+F95+H95+J95+L95+N95</f>
        <v>26021</v>
      </c>
    </row>
    <row r="96" spans="1:20" ht="15.75" x14ac:dyDescent="0.25">
      <c r="A96" s="128" t="s">
        <v>235</v>
      </c>
      <c r="E96" s="1"/>
      <c r="F96" s="121">
        <v>0</v>
      </c>
      <c r="G96" s="25"/>
      <c r="H96" s="25">
        <v>0</v>
      </c>
      <c r="I96" s="25"/>
      <c r="J96" s="25">
        <v>0</v>
      </c>
      <c r="K96" s="25"/>
      <c r="L96" s="25">
        <v>0</v>
      </c>
      <c r="M96" s="36"/>
      <c r="N96" s="25">
        <v>0</v>
      </c>
      <c r="O96" s="25"/>
      <c r="P96" s="30">
        <f t="shared" si="3"/>
        <v>0</v>
      </c>
    </row>
    <row r="97" spans="1:16" ht="15.75" x14ac:dyDescent="0.25">
      <c r="A97" s="128" t="s">
        <v>188</v>
      </c>
      <c r="E97" s="1"/>
      <c r="F97" s="121">
        <v>3060</v>
      </c>
      <c r="G97" s="25"/>
      <c r="H97" s="25">
        <v>0</v>
      </c>
      <c r="I97" s="25"/>
      <c r="J97" s="25">
        <v>0</v>
      </c>
      <c r="K97" s="25"/>
      <c r="L97" s="25">
        <v>0</v>
      </c>
      <c r="M97" s="36"/>
      <c r="N97" s="25">
        <v>0</v>
      </c>
      <c r="O97" s="25"/>
      <c r="P97" s="30">
        <f t="shared" si="3"/>
        <v>3060</v>
      </c>
    </row>
    <row r="98" spans="1:16" ht="15.75" x14ac:dyDescent="0.25">
      <c r="A98" s="128" t="s">
        <v>189</v>
      </c>
      <c r="E98" s="1"/>
      <c r="F98" s="121">
        <v>500</v>
      </c>
      <c r="G98" s="25"/>
      <c r="H98" s="25">
        <v>0</v>
      </c>
      <c r="I98" s="25"/>
      <c r="J98" s="25">
        <v>0</v>
      </c>
      <c r="K98" s="25"/>
      <c r="L98" s="25">
        <v>0</v>
      </c>
      <c r="M98" s="36"/>
      <c r="N98" s="25">
        <v>0</v>
      </c>
      <c r="O98" s="25"/>
      <c r="P98" s="30">
        <f t="shared" si="3"/>
        <v>500</v>
      </c>
    </row>
    <row r="99" spans="1:16" ht="15.75" x14ac:dyDescent="0.25">
      <c r="A99" s="128" t="s">
        <v>190</v>
      </c>
      <c r="E99" s="1"/>
      <c r="F99" s="121">
        <v>3000</v>
      </c>
      <c r="G99" s="25"/>
      <c r="H99" s="25">
        <v>0</v>
      </c>
      <c r="I99" s="25"/>
      <c r="J99" s="25">
        <v>0</v>
      </c>
      <c r="K99" s="25"/>
      <c r="L99" s="25">
        <v>0</v>
      </c>
      <c r="M99" s="36"/>
      <c r="N99" s="25">
        <v>0</v>
      </c>
      <c r="O99" s="25"/>
      <c r="P99" s="30">
        <f t="shared" si="3"/>
        <v>3000</v>
      </c>
    </row>
    <row r="100" spans="1:16" ht="15.75" x14ac:dyDescent="0.25">
      <c r="A100" s="128" t="s">
        <v>120</v>
      </c>
      <c r="E100" s="1"/>
      <c r="F100" s="121">
        <v>18000</v>
      </c>
      <c r="G100" s="25"/>
      <c r="H100" s="25">
        <v>0</v>
      </c>
      <c r="I100" s="25"/>
      <c r="J100" s="25">
        <v>0</v>
      </c>
      <c r="K100" s="25"/>
      <c r="L100" s="25">
        <v>0</v>
      </c>
      <c r="M100" s="36"/>
      <c r="N100" s="25">
        <v>0</v>
      </c>
      <c r="O100" s="25"/>
      <c r="P100" s="30">
        <f t="shared" si="3"/>
        <v>18000</v>
      </c>
    </row>
    <row r="101" spans="1:16" ht="15.75" x14ac:dyDescent="0.25">
      <c r="A101" s="128" t="s">
        <v>191</v>
      </c>
      <c r="E101" s="1"/>
      <c r="F101" s="121">
        <v>216</v>
      </c>
      <c r="G101" s="25"/>
      <c r="H101" s="25">
        <v>0</v>
      </c>
      <c r="I101" s="25"/>
      <c r="J101" s="25">
        <v>0</v>
      </c>
      <c r="K101" s="25"/>
      <c r="L101" s="25">
        <v>0</v>
      </c>
      <c r="M101" s="36"/>
      <c r="N101" s="25">
        <v>0</v>
      </c>
      <c r="O101" s="25"/>
      <c r="P101" s="30">
        <f t="shared" si="3"/>
        <v>216</v>
      </c>
    </row>
    <row r="102" spans="1:16" ht="15.75" x14ac:dyDescent="0.25">
      <c r="A102" s="128" t="s">
        <v>192</v>
      </c>
      <c r="E102" s="1"/>
      <c r="F102" s="121">
        <v>2885</v>
      </c>
      <c r="G102" s="25"/>
      <c r="H102" s="25">
        <v>0</v>
      </c>
      <c r="I102" s="25"/>
      <c r="J102" s="25">
        <v>0</v>
      </c>
      <c r="K102" s="25"/>
      <c r="L102" s="25">
        <v>0</v>
      </c>
      <c r="M102" s="36"/>
      <c r="N102" s="25">
        <v>0</v>
      </c>
      <c r="O102" s="25"/>
      <c r="P102" s="30">
        <f t="shared" si="3"/>
        <v>2885</v>
      </c>
    </row>
    <row r="103" spans="1:16" ht="15.75" x14ac:dyDescent="0.25">
      <c r="A103" s="128" t="s">
        <v>193</v>
      </c>
      <c r="E103" s="1"/>
      <c r="F103" s="121">
        <v>0</v>
      </c>
      <c r="G103" s="25"/>
      <c r="H103" s="25">
        <v>0</v>
      </c>
      <c r="I103" s="25"/>
      <c r="J103" s="25">
        <v>0</v>
      </c>
      <c r="K103" s="25"/>
      <c r="L103" s="25">
        <v>0</v>
      </c>
      <c r="M103" s="36"/>
      <c r="N103" s="25">
        <v>0</v>
      </c>
      <c r="O103" s="25"/>
      <c r="P103" s="30">
        <f t="shared" si="3"/>
        <v>0</v>
      </c>
    </row>
    <row r="104" spans="1:16" ht="15.75" x14ac:dyDescent="0.25">
      <c r="A104" s="128" t="s">
        <v>194</v>
      </c>
      <c r="E104" s="1"/>
      <c r="F104" s="121">
        <v>0</v>
      </c>
      <c r="G104" s="25"/>
      <c r="H104" s="25">
        <v>0</v>
      </c>
      <c r="I104" s="25"/>
      <c r="J104" s="25">
        <v>0</v>
      </c>
      <c r="K104" s="25"/>
      <c r="L104" s="25">
        <v>0</v>
      </c>
      <c r="M104" s="36"/>
      <c r="N104" s="25">
        <v>0</v>
      </c>
      <c r="O104" s="25"/>
      <c r="P104" s="30">
        <f t="shared" si="3"/>
        <v>0</v>
      </c>
    </row>
    <row r="105" spans="1:16" ht="15.75" x14ac:dyDescent="0.25">
      <c r="A105" s="128" t="s">
        <v>195</v>
      </c>
      <c r="E105" s="1"/>
      <c r="F105" s="121">
        <v>0</v>
      </c>
      <c r="G105" s="25"/>
      <c r="H105" s="25">
        <v>0</v>
      </c>
      <c r="I105" s="25"/>
      <c r="J105" s="25">
        <v>0</v>
      </c>
      <c r="K105" s="25"/>
      <c r="L105" s="25">
        <v>0</v>
      </c>
      <c r="M105" s="36"/>
      <c r="N105" s="25">
        <v>0</v>
      </c>
      <c r="O105" s="25"/>
      <c r="P105" s="30">
        <f t="shared" si="3"/>
        <v>0</v>
      </c>
    </row>
    <row r="106" spans="1:16" ht="15.75" x14ac:dyDescent="0.25">
      <c r="A106" s="129" t="s">
        <v>196</v>
      </c>
      <c r="E106" s="1"/>
      <c r="F106" s="121">
        <v>0</v>
      </c>
      <c r="G106" s="25"/>
      <c r="H106" s="25">
        <v>0</v>
      </c>
      <c r="I106" s="25"/>
      <c r="J106" s="25">
        <v>0</v>
      </c>
      <c r="K106" s="25"/>
      <c r="L106" s="25">
        <v>0</v>
      </c>
      <c r="M106" s="36"/>
      <c r="N106" s="25">
        <v>0</v>
      </c>
      <c r="O106" s="25"/>
      <c r="P106" s="30">
        <f t="shared" si="3"/>
        <v>0</v>
      </c>
    </row>
    <row r="107" spans="1:16" ht="15.75" x14ac:dyDescent="0.25">
      <c r="A107" s="129" t="s">
        <v>236</v>
      </c>
      <c r="E107" s="1"/>
      <c r="F107" s="121">
        <v>5000</v>
      </c>
      <c r="G107" s="25"/>
      <c r="H107" s="25">
        <v>0</v>
      </c>
      <c r="I107" s="25"/>
      <c r="J107" s="25">
        <v>0</v>
      </c>
      <c r="K107" s="25"/>
      <c r="L107" s="25">
        <v>0</v>
      </c>
      <c r="M107" s="36"/>
      <c r="N107" s="25">
        <v>0</v>
      </c>
      <c r="O107" s="25"/>
      <c r="P107" s="30">
        <f t="shared" si="3"/>
        <v>5000</v>
      </c>
    </row>
    <row r="108" spans="1:16" ht="15.75" x14ac:dyDescent="0.25">
      <c r="A108" s="128" t="s">
        <v>200</v>
      </c>
      <c r="E108" s="1"/>
      <c r="F108" s="121">
        <v>200</v>
      </c>
      <c r="G108" s="25"/>
      <c r="H108" s="25">
        <v>0</v>
      </c>
      <c r="I108" s="25"/>
      <c r="J108" s="25">
        <v>0</v>
      </c>
      <c r="K108" s="25"/>
      <c r="L108" s="25">
        <v>0</v>
      </c>
      <c r="M108" s="36"/>
      <c r="N108" s="25">
        <v>0</v>
      </c>
      <c r="O108" s="25"/>
      <c r="P108" s="30">
        <f t="shared" si="3"/>
        <v>200</v>
      </c>
    </row>
    <row r="109" spans="1:16" ht="15.75" x14ac:dyDescent="0.25">
      <c r="A109" s="128" t="s">
        <v>237</v>
      </c>
      <c r="E109" s="1"/>
      <c r="F109" s="121">
        <v>0</v>
      </c>
      <c r="G109" s="25"/>
      <c r="H109" s="25">
        <v>0</v>
      </c>
      <c r="I109" s="25"/>
      <c r="J109" s="25">
        <v>0</v>
      </c>
      <c r="K109" s="25"/>
      <c r="L109" s="25">
        <v>0</v>
      </c>
      <c r="M109" s="36"/>
      <c r="N109" s="25">
        <v>0</v>
      </c>
      <c r="O109" s="25"/>
      <c r="P109" s="30">
        <f t="shared" si="3"/>
        <v>0</v>
      </c>
    </row>
    <row r="110" spans="1:16" ht="15.75" x14ac:dyDescent="0.25">
      <c r="A110" s="128" t="s">
        <v>202</v>
      </c>
      <c r="E110" s="1"/>
      <c r="F110" s="121">
        <v>0</v>
      </c>
      <c r="G110" s="25"/>
      <c r="H110" s="25">
        <v>0</v>
      </c>
      <c r="I110" s="25"/>
      <c r="J110" s="25">
        <v>0</v>
      </c>
      <c r="K110" s="25"/>
      <c r="L110" s="25">
        <v>0</v>
      </c>
      <c r="M110" s="36"/>
      <c r="N110" s="25">
        <v>0</v>
      </c>
      <c r="O110" s="25"/>
      <c r="P110" s="30">
        <f t="shared" si="3"/>
        <v>0</v>
      </c>
    </row>
    <row r="111" spans="1:16" ht="15.75" x14ac:dyDescent="0.25">
      <c r="A111" s="128" t="s">
        <v>238</v>
      </c>
      <c r="E111" s="1"/>
      <c r="F111" s="121">
        <v>0</v>
      </c>
      <c r="G111" s="25"/>
      <c r="H111" s="25">
        <v>0</v>
      </c>
      <c r="I111" s="25"/>
      <c r="J111" s="25">
        <v>0</v>
      </c>
      <c r="K111" s="25"/>
      <c r="L111" s="25">
        <v>0</v>
      </c>
      <c r="M111" s="36"/>
      <c r="N111" s="25">
        <v>0</v>
      </c>
      <c r="O111" s="25"/>
      <c r="P111" s="30">
        <f t="shared" si="3"/>
        <v>0</v>
      </c>
    </row>
    <row r="112" spans="1:16" ht="15.75" x14ac:dyDescent="0.25">
      <c r="A112" s="128" t="s">
        <v>125</v>
      </c>
      <c r="E112" s="1"/>
      <c r="F112" s="121">
        <v>5000</v>
      </c>
      <c r="G112" s="25"/>
      <c r="H112" s="25">
        <v>0</v>
      </c>
      <c r="I112" s="25"/>
      <c r="J112" s="25">
        <v>0</v>
      </c>
      <c r="K112" s="25"/>
      <c r="L112" s="25">
        <v>0</v>
      </c>
      <c r="M112" s="36"/>
      <c r="N112" s="25">
        <v>0</v>
      </c>
      <c r="O112" s="25"/>
      <c r="P112" s="30">
        <f t="shared" si="3"/>
        <v>5000</v>
      </c>
    </row>
    <row r="113" spans="1:16" ht="15.75" x14ac:dyDescent="0.25">
      <c r="A113" s="128" t="s">
        <v>239</v>
      </c>
      <c r="E113" s="1"/>
      <c r="F113" s="121">
        <v>1000</v>
      </c>
      <c r="G113" s="25"/>
      <c r="H113" s="25">
        <v>0</v>
      </c>
      <c r="I113" s="25"/>
      <c r="J113" s="25">
        <v>0</v>
      </c>
      <c r="K113" s="25"/>
      <c r="L113" s="25">
        <v>0</v>
      </c>
      <c r="M113" s="36"/>
      <c r="N113" s="25">
        <v>0</v>
      </c>
      <c r="O113" s="25"/>
      <c r="P113" s="30">
        <f t="shared" si="3"/>
        <v>1000</v>
      </c>
    </row>
    <row r="114" spans="1:16" ht="15.75" x14ac:dyDescent="0.25">
      <c r="A114" s="128" t="s">
        <v>199</v>
      </c>
      <c r="E114" s="1"/>
      <c r="F114" s="121">
        <v>0</v>
      </c>
      <c r="G114" s="25"/>
      <c r="H114" s="25">
        <v>0</v>
      </c>
      <c r="I114" s="25"/>
      <c r="J114" s="25">
        <v>0</v>
      </c>
      <c r="K114" s="25"/>
      <c r="L114" s="25">
        <v>0</v>
      </c>
      <c r="M114" s="36"/>
      <c r="N114" s="25">
        <v>0</v>
      </c>
      <c r="O114" s="25"/>
      <c r="P114" s="30">
        <f t="shared" si="3"/>
        <v>0</v>
      </c>
    </row>
    <row r="115" spans="1:16" ht="15.75" x14ac:dyDescent="0.25">
      <c r="A115" s="128" t="s">
        <v>240</v>
      </c>
      <c r="E115" s="1"/>
      <c r="F115" s="121">
        <v>0</v>
      </c>
      <c r="G115" s="25"/>
      <c r="H115" s="25">
        <v>0</v>
      </c>
      <c r="I115" s="25"/>
      <c r="J115" s="25">
        <v>0</v>
      </c>
      <c r="K115" s="25"/>
      <c r="L115" s="25">
        <v>0</v>
      </c>
      <c r="M115" s="36"/>
      <c r="N115" s="25">
        <v>0</v>
      </c>
      <c r="O115" s="25"/>
      <c r="P115" s="30">
        <f t="shared" si="3"/>
        <v>0</v>
      </c>
    </row>
    <row r="116" spans="1:16" ht="15.75" x14ac:dyDescent="0.25">
      <c r="A116" s="128" t="s">
        <v>241</v>
      </c>
      <c r="E116" s="1"/>
      <c r="F116" s="121">
        <v>6000</v>
      </c>
      <c r="G116" s="25"/>
      <c r="H116" s="25">
        <v>0</v>
      </c>
      <c r="I116" s="25"/>
      <c r="J116" s="25">
        <v>0</v>
      </c>
      <c r="K116" s="25"/>
      <c r="L116" s="25">
        <v>0</v>
      </c>
      <c r="M116" s="36"/>
      <c r="N116" s="25">
        <v>0</v>
      </c>
      <c r="O116" s="25"/>
      <c r="P116" s="30">
        <f t="shared" si="3"/>
        <v>6000</v>
      </c>
    </row>
    <row r="117" spans="1:16" ht="15.75" x14ac:dyDescent="0.25">
      <c r="A117" s="128" t="s">
        <v>242</v>
      </c>
      <c r="E117" s="1"/>
      <c r="F117" s="121">
        <v>1100</v>
      </c>
      <c r="G117" s="25"/>
      <c r="H117" s="25">
        <v>0</v>
      </c>
      <c r="I117" s="25"/>
      <c r="J117" s="25">
        <v>0</v>
      </c>
      <c r="K117" s="25"/>
      <c r="L117" s="25">
        <v>0</v>
      </c>
      <c r="M117" s="36"/>
      <c r="N117" s="25">
        <v>0</v>
      </c>
      <c r="O117" s="25"/>
      <c r="P117" s="30">
        <f t="shared" si="3"/>
        <v>1100</v>
      </c>
    </row>
    <row r="118" spans="1:16" ht="15.75" x14ac:dyDescent="0.25">
      <c r="A118" s="128" t="s">
        <v>243</v>
      </c>
      <c r="E118" s="1"/>
      <c r="F118" s="121">
        <v>0</v>
      </c>
      <c r="G118" s="25"/>
      <c r="H118" s="25">
        <v>0</v>
      </c>
      <c r="I118" s="25"/>
      <c r="J118" s="25">
        <v>0</v>
      </c>
      <c r="K118" s="25"/>
      <c r="L118" s="25">
        <v>0</v>
      </c>
      <c r="M118" s="36"/>
      <c r="N118" s="25">
        <v>0</v>
      </c>
      <c r="O118" s="25"/>
      <c r="P118" s="30">
        <f t="shared" si="3"/>
        <v>0</v>
      </c>
    </row>
    <row r="119" spans="1:16" ht="15.75" x14ac:dyDescent="0.25">
      <c r="A119" s="128" t="s">
        <v>244</v>
      </c>
      <c r="E119" s="1"/>
      <c r="F119" s="121">
        <v>0</v>
      </c>
      <c r="G119" s="25"/>
      <c r="H119" s="25">
        <v>0</v>
      </c>
      <c r="I119" s="25"/>
      <c r="J119" s="25">
        <v>0</v>
      </c>
      <c r="K119" s="25"/>
      <c r="L119" s="25">
        <v>0</v>
      </c>
      <c r="M119" s="36"/>
      <c r="N119" s="25">
        <v>0</v>
      </c>
      <c r="O119" s="25"/>
      <c r="P119" s="30">
        <f t="shared" si="3"/>
        <v>0</v>
      </c>
    </row>
    <row r="120" spans="1:16" ht="15.75" x14ac:dyDescent="0.25">
      <c r="A120" s="128" t="s">
        <v>118</v>
      </c>
      <c r="E120" s="1"/>
      <c r="F120" s="121">
        <v>5000</v>
      </c>
      <c r="G120" s="25"/>
      <c r="H120" s="25">
        <v>0</v>
      </c>
      <c r="I120" s="25"/>
      <c r="J120" s="25">
        <v>0</v>
      </c>
      <c r="K120" s="25"/>
      <c r="L120" s="25">
        <v>0</v>
      </c>
      <c r="M120" s="36"/>
      <c r="N120" s="25">
        <v>0</v>
      </c>
      <c r="O120" s="25"/>
      <c r="P120" s="30">
        <f t="shared" si="3"/>
        <v>5000</v>
      </c>
    </row>
    <row r="121" spans="1:16" ht="15.75" x14ac:dyDescent="0.25">
      <c r="A121" s="128" t="s">
        <v>245</v>
      </c>
      <c r="E121" s="1"/>
      <c r="F121" s="121">
        <v>0</v>
      </c>
      <c r="G121" s="25"/>
      <c r="H121" s="25">
        <v>0</v>
      </c>
      <c r="I121" s="25"/>
      <c r="J121" s="25">
        <v>0</v>
      </c>
      <c r="K121" s="25"/>
      <c r="L121" s="25">
        <v>0</v>
      </c>
      <c r="M121" s="36"/>
      <c r="N121" s="25">
        <v>0</v>
      </c>
      <c r="O121" s="25"/>
      <c r="P121" s="30">
        <f t="shared" si="3"/>
        <v>0</v>
      </c>
    </row>
    <row r="122" spans="1:16" ht="15.75" x14ac:dyDescent="0.25">
      <c r="A122" s="128" t="s">
        <v>233</v>
      </c>
      <c r="E122" s="1"/>
      <c r="F122" s="121">
        <v>3000</v>
      </c>
      <c r="G122" s="25"/>
      <c r="H122" s="25">
        <v>0</v>
      </c>
      <c r="I122" s="25"/>
      <c r="J122" s="25">
        <v>0</v>
      </c>
      <c r="K122" s="25"/>
      <c r="L122" s="25">
        <v>0</v>
      </c>
      <c r="M122" s="36"/>
      <c r="N122" s="25">
        <v>0</v>
      </c>
      <c r="O122" s="25"/>
      <c r="P122" s="30">
        <f t="shared" si="3"/>
        <v>3000</v>
      </c>
    </row>
    <row r="123" spans="1:16" ht="15.75" x14ac:dyDescent="0.25">
      <c r="A123" s="128" t="s">
        <v>220</v>
      </c>
      <c r="E123" s="1"/>
      <c r="F123" s="121">
        <v>2500</v>
      </c>
      <c r="G123" s="25"/>
      <c r="H123" s="25">
        <v>0</v>
      </c>
      <c r="I123" s="25"/>
      <c r="J123" s="25">
        <v>0</v>
      </c>
      <c r="K123" s="25"/>
      <c r="L123" s="25">
        <v>0</v>
      </c>
      <c r="M123" s="36"/>
      <c r="N123" s="25">
        <v>0</v>
      </c>
      <c r="O123" s="25"/>
      <c r="P123" s="30">
        <f t="shared" si="3"/>
        <v>2500</v>
      </c>
    </row>
    <row r="124" spans="1:16" ht="15.75" x14ac:dyDescent="0.25">
      <c r="A124" s="128" t="s">
        <v>218</v>
      </c>
      <c r="E124" s="1"/>
      <c r="F124" s="121">
        <v>1000</v>
      </c>
      <c r="G124" s="25"/>
      <c r="H124" s="25">
        <v>0</v>
      </c>
      <c r="I124" s="25"/>
      <c r="J124" s="25">
        <v>0</v>
      </c>
      <c r="K124" s="25"/>
      <c r="L124" s="25">
        <v>0</v>
      </c>
      <c r="M124" s="36"/>
      <c r="N124" s="25">
        <v>0</v>
      </c>
      <c r="O124" s="25"/>
      <c r="P124" s="30">
        <f t="shared" si="3"/>
        <v>1000</v>
      </c>
    </row>
    <row r="125" spans="1:16" ht="15.75" x14ac:dyDescent="0.25">
      <c r="A125" s="128" t="s">
        <v>219</v>
      </c>
      <c r="E125" s="1"/>
      <c r="F125" s="121">
        <v>0</v>
      </c>
      <c r="G125" s="25"/>
      <c r="H125" s="25">
        <v>0</v>
      </c>
      <c r="I125" s="25"/>
      <c r="J125" s="25">
        <v>0</v>
      </c>
      <c r="K125" s="25"/>
      <c r="L125" s="25">
        <v>0</v>
      </c>
      <c r="M125" s="36"/>
      <c r="N125" s="25">
        <v>0</v>
      </c>
      <c r="O125" s="25"/>
      <c r="P125" s="30">
        <f t="shared" si="3"/>
        <v>0</v>
      </c>
    </row>
    <row r="126" spans="1:16" ht="15.75" x14ac:dyDescent="0.25">
      <c r="A126" s="128" t="s">
        <v>216</v>
      </c>
      <c r="E126" s="1"/>
      <c r="F126" s="121">
        <v>0</v>
      </c>
      <c r="G126" s="25"/>
      <c r="H126" s="25">
        <v>0</v>
      </c>
      <c r="I126" s="25"/>
      <c r="J126" s="25">
        <v>0</v>
      </c>
      <c r="K126" s="25"/>
      <c r="L126" s="25">
        <v>0</v>
      </c>
      <c r="M126" s="36"/>
      <c r="N126" s="25">
        <v>0</v>
      </c>
      <c r="O126" s="25"/>
      <c r="P126" s="30">
        <f t="shared" si="3"/>
        <v>0</v>
      </c>
    </row>
    <row r="127" spans="1:16" ht="15.75" x14ac:dyDescent="0.25">
      <c r="A127" s="128" t="s">
        <v>246</v>
      </c>
      <c r="E127" s="1"/>
      <c r="F127" s="121">
        <v>0</v>
      </c>
      <c r="G127" s="25"/>
      <c r="H127" s="25">
        <v>0</v>
      </c>
      <c r="I127" s="25"/>
      <c r="J127" s="25">
        <v>0</v>
      </c>
      <c r="K127" s="25"/>
      <c r="L127" s="25">
        <v>0</v>
      </c>
      <c r="M127" s="36"/>
      <c r="N127" s="25">
        <v>0</v>
      </c>
      <c r="O127" s="25"/>
      <c r="P127" s="30">
        <f t="shared" si="3"/>
        <v>0</v>
      </c>
    </row>
    <row r="128" spans="1:16" ht="15.75" x14ac:dyDescent="0.25">
      <c r="A128" s="128" t="s">
        <v>247</v>
      </c>
      <c r="E128" s="1"/>
      <c r="F128" s="121">
        <v>0</v>
      </c>
      <c r="G128" s="25"/>
      <c r="H128" s="25">
        <v>0</v>
      </c>
      <c r="I128" s="25"/>
      <c r="J128" s="25">
        <v>0</v>
      </c>
      <c r="K128" s="25"/>
      <c r="L128" s="25">
        <v>0</v>
      </c>
      <c r="M128" s="36"/>
      <c r="N128" s="25">
        <v>0</v>
      </c>
      <c r="O128" s="25"/>
      <c r="P128" s="30">
        <f t="shared" si="3"/>
        <v>0</v>
      </c>
    </row>
    <row r="129" spans="1:16" ht="15.75" x14ac:dyDescent="0.25">
      <c r="A129" s="128" t="s">
        <v>248</v>
      </c>
      <c r="E129" s="1"/>
      <c r="F129" s="121">
        <v>9000</v>
      </c>
      <c r="G129" s="25"/>
      <c r="H129" s="25">
        <v>0</v>
      </c>
      <c r="I129" s="25"/>
      <c r="J129" s="25">
        <v>0</v>
      </c>
      <c r="K129" s="25"/>
      <c r="L129" s="25">
        <v>0</v>
      </c>
      <c r="M129" s="36"/>
      <c r="N129" s="25">
        <v>0</v>
      </c>
      <c r="O129" s="25"/>
      <c r="P129" s="30">
        <f t="shared" si="3"/>
        <v>9000</v>
      </c>
    </row>
    <row r="130" spans="1:16" ht="15.75" x14ac:dyDescent="0.25">
      <c r="A130" s="128" t="s">
        <v>249</v>
      </c>
      <c r="E130" s="1"/>
      <c r="F130" s="121">
        <v>0</v>
      </c>
      <c r="G130" s="25"/>
      <c r="H130" s="25">
        <v>0</v>
      </c>
      <c r="I130" s="25"/>
      <c r="J130" s="25">
        <v>0</v>
      </c>
      <c r="K130" s="25"/>
      <c r="L130" s="25">
        <v>0</v>
      </c>
      <c r="M130" s="36"/>
      <c r="N130" s="25">
        <v>0</v>
      </c>
      <c r="O130" s="25"/>
      <c r="P130" s="30">
        <f t="shared" si="3"/>
        <v>0</v>
      </c>
    </row>
    <row r="131" spans="1:16" ht="15.75" x14ac:dyDescent="0.25">
      <c r="A131" s="129" t="s">
        <v>75</v>
      </c>
      <c r="E131" s="1"/>
      <c r="F131" s="121">
        <v>6000</v>
      </c>
      <c r="G131" s="25"/>
      <c r="H131" s="25">
        <v>0</v>
      </c>
      <c r="I131" s="25"/>
      <c r="J131" s="25">
        <v>0</v>
      </c>
      <c r="K131" s="25"/>
      <c r="L131" s="25">
        <v>0</v>
      </c>
      <c r="M131" s="36"/>
      <c r="N131" s="25">
        <v>0</v>
      </c>
      <c r="O131" s="25"/>
      <c r="P131" s="30">
        <f t="shared" si="3"/>
        <v>6000</v>
      </c>
    </row>
    <row r="132" spans="1:16" ht="15.75" x14ac:dyDescent="0.25">
      <c r="A132" s="128" t="s">
        <v>250</v>
      </c>
      <c r="E132" s="1"/>
      <c r="F132" s="121">
        <v>0</v>
      </c>
      <c r="G132" s="25"/>
      <c r="H132" s="25">
        <v>0</v>
      </c>
      <c r="I132" s="25"/>
      <c r="J132" s="25">
        <v>0</v>
      </c>
      <c r="K132" s="25"/>
      <c r="L132" s="25">
        <v>0</v>
      </c>
      <c r="M132" s="36"/>
      <c r="N132" s="25">
        <v>0</v>
      </c>
      <c r="O132" s="25"/>
      <c r="P132" s="30">
        <f t="shared" si="3"/>
        <v>0</v>
      </c>
    </row>
    <row r="133" spans="1:16" ht="15.75" x14ac:dyDescent="0.25">
      <c r="A133" s="128" t="s">
        <v>124</v>
      </c>
      <c r="E133" s="1"/>
      <c r="F133" s="121">
        <v>2000</v>
      </c>
      <c r="G133" s="25"/>
      <c r="H133" s="25">
        <v>0</v>
      </c>
      <c r="I133" s="25"/>
      <c r="J133" s="25">
        <v>0</v>
      </c>
      <c r="K133" s="25"/>
      <c r="L133" s="25">
        <v>0</v>
      </c>
      <c r="M133" s="36"/>
      <c r="N133" s="25">
        <v>0</v>
      </c>
      <c r="O133" s="25"/>
      <c r="P133" s="30">
        <f t="shared" si="3"/>
        <v>2000</v>
      </c>
    </row>
    <row r="134" spans="1:16" ht="15.75" x14ac:dyDescent="0.25">
      <c r="A134" s="128" t="s">
        <v>251</v>
      </c>
      <c r="E134" s="1"/>
      <c r="F134" s="121">
        <v>0</v>
      </c>
      <c r="G134" s="25"/>
      <c r="H134" s="25">
        <v>0</v>
      </c>
      <c r="I134" s="25"/>
      <c r="J134" s="25">
        <v>0</v>
      </c>
      <c r="K134" s="25"/>
      <c r="L134" s="25">
        <v>0</v>
      </c>
      <c r="M134" s="36"/>
      <c r="N134" s="25">
        <v>0</v>
      </c>
      <c r="O134" s="25"/>
      <c r="P134" s="30">
        <f t="shared" si="3"/>
        <v>0</v>
      </c>
    </row>
    <row r="135" spans="1:16" ht="15.75" x14ac:dyDescent="0.25">
      <c r="A135" s="128" t="s">
        <v>252</v>
      </c>
      <c r="E135" s="1"/>
      <c r="F135" s="121">
        <v>150</v>
      </c>
      <c r="G135" s="25"/>
      <c r="H135" s="25">
        <v>0</v>
      </c>
      <c r="I135" s="25"/>
      <c r="J135" s="25">
        <v>0</v>
      </c>
      <c r="K135" s="25"/>
      <c r="L135" s="25">
        <v>0</v>
      </c>
      <c r="M135" s="36"/>
      <c r="N135" s="25">
        <v>0</v>
      </c>
      <c r="O135" s="25"/>
      <c r="P135" s="30">
        <f t="shared" si="3"/>
        <v>150</v>
      </c>
    </row>
    <row r="136" spans="1:16" ht="15.75" x14ac:dyDescent="0.25">
      <c r="A136" s="128" t="s">
        <v>253</v>
      </c>
      <c r="E136" s="1"/>
      <c r="F136" s="121">
        <v>3000</v>
      </c>
      <c r="G136" s="25"/>
      <c r="H136" s="25">
        <v>0</v>
      </c>
      <c r="I136" s="25"/>
      <c r="J136" s="25">
        <v>0</v>
      </c>
      <c r="K136" s="25"/>
      <c r="L136" s="25">
        <v>0</v>
      </c>
      <c r="M136" s="36"/>
      <c r="N136" s="25">
        <v>0</v>
      </c>
      <c r="O136" s="25"/>
      <c r="P136" s="30">
        <f t="shared" si="3"/>
        <v>3000</v>
      </c>
    </row>
    <row r="137" spans="1:16" ht="15.75" x14ac:dyDescent="0.25">
      <c r="A137" s="128" t="s">
        <v>126</v>
      </c>
      <c r="E137" s="1"/>
      <c r="F137" s="121">
        <v>5000</v>
      </c>
      <c r="G137" s="25"/>
      <c r="H137" s="25">
        <v>0</v>
      </c>
      <c r="I137" s="25"/>
      <c r="J137" s="25">
        <v>0</v>
      </c>
      <c r="K137" s="25"/>
      <c r="L137" s="25">
        <v>0</v>
      </c>
      <c r="M137" s="36"/>
      <c r="N137" s="25">
        <v>0</v>
      </c>
      <c r="O137" s="25"/>
      <c r="P137" s="30">
        <f t="shared" si="3"/>
        <v>5000</v>
      </c>
    </row>
    <row r="138" spans="1:16" ht="15.75" x14ac:dyDescent="0.25">
      <c r="A138" s="128" t="s">
        <v>254</v>
      </c>
      <c r="E138" s="1"/>
      <c r="F138" s="121">
        <v>0</v>
      </c>
      <c r="G138" s="25"/>
      <c r="H138" s="25">
        <v>0</v>
      </c>
      <c r="I138" s="25"/>
      <c r="J138" s="25">
        <v>0</v>
      </c>
      <c r="K138" s="25"/>
      <c r="L138" s="25">
        <v>0</v>
      </c>
      <c r="M138" s="36"/>
      <c r="N138" s="25">
        <v>0</v>
      </c>
      <c r="O138" s="25"/>
      <c r="P138" s="30">
        <f t="shared" si="3"/>
        <v>0</v>
      </c>
    </row>
    <row r="139" spans="1:16" ht="15.75" x14ac:dyDescent="0.25">
      <c r="A139" s="129" t="s">
        <v>231</v>
      </c>
      <c r="E139" s="1"/>
      <c r="F139" s="121">
        <v>0</v>
      </c>
      <c r="G139" s="25"/>
      <c r="H139" s="25">
        <v>0</v>
      </c>
      <c r="I139" s="25"/>
      <c r="J139" s="25">
        <v>0</v>
      </c>
      <c r="K139" s="25"/>
      <c r="L139" s="25">
        <v>0</v>
      </c>
      <c r="M139" s="36"/>
      <c r="N139" s="25">
        <v>0</v>
      </c>
      <c r="O139" s="25"/>
      <c r="P139" s="30">
        <f t="shared" si="3"/>
        <v>0</v>
      </c>
    </row>
    <row r="140" spans="1:16" ht="15.75" x14ac:dyDescent="0.25">
      <c r="A140" s="128" t="s">
        <v>255</v>
      </c>
      <c r="E140" s="1"/>
      <c r="F140" s="121">
        <v>0</v>
      </c>
      <c r="G140" s="25"/>
      <c r="H140" s="25">
        <v>0</v>
      </c>
      <c r="I140" s="25"/>
      <c r="J140" s="25">
        <v>0</v>
      </c>
      <c r="K140" s="25"/>
      <c r="L140" s="25">
        <v>0</v>
      </c>
      <c r="M140" s="36"/>
      <c r="N140" s="25">
        <v>0</v>
      </c>
      <c r="O140" s="25"/>
      <c r="P140" s="30">
        <f t="shared" si="3"/>
        <v>0</v>
      </c>
    </row>
    <row r="141" spans="1:16" ht="15.75" x14ac:dyDescent="0.25">
      <c r="A141" s="128" t="s">
        <v>256</v>
      </c>
      <c r="E141" s="1"/>
      <c r="F141" s="121">
        <v>0</v>
      </c>
      <c r="G141" s="25"/>
      <c r="H141" s="25">
        <v>0</v>
      </c>
      <c r="I141" s="25"/>
      <c r="J141" s="25">
        <v>0</v>
      </c>
      <c r="K141" s="25"/>
      <c r="L141" s="25">
        <v>0</v>
      </c>
      <c r="M141" s="36"/>
      <c r="N141" s="25">
        <v>0</v>
      </c>
      <c r="O141" s="25"/>
      <c r="P141" s="30">
        <f t="shared" si="3"/>
        <v>0</v>
      </c>
    </row>
    <row r="142" spans="1:16" ht="15.75" x14ac:dyDescent="0.25">
      <c r="A142" s="128" t="s">
        <v>257</v>
      </c>
      <c r="E142" s="1"/>
      <c r="F142" s="121">
        <v>0</v>
      </c>
      <c r="G142" s="25"/>
      <c r="H142" s="25">
        <v>0</v>
      </c>
      <c r="I142" s="25"/>
      <c r="J142" s="25">
        <v>0</v>
      </c>
      <c r="K142" s="25"/>
      <c r="L142" s="25">
        <v>0</v>
      </c>
      <c r="M142" s="36"/>
      <c r="N142" s="25">
        <v>0</v>
      </c>
      <c r="O142" s="25"/>
      <c r="P142" s="30">
        <f t="shared" si="3"/>
        <v>0</v>
      </c>
    </row>
    <row r="143" spans="1:16" ht="15.75" x14ac:dyDescent="0.25">
      <c r="A143" s="128" t="s">
        <v>258</v>
      </c>
      <c r="E143" s="1"/>
      <c r="F143" s="121">
        <v>0</v>
      </c>
      <c r="G143" s="25"/>
      <c r="H143" s="25">
        <v>0</v>
      </c>
      <c r="I143" s="25"/>
      <c r="J143" s="25">
        <v>0</v>
      </c>
      <c r="K143" s="25"/>
      <c r="L143" s="25">
        <v>0</v>
      </c>
      <c r="M143" s="36"/>
      <c r="N143" s="25">
        <v>0</v>
      </c>
      <c r="O143" s="25"/>
      <c r="P143" s="30">
        <f t="shared" si="3"/>
        <v>0</v>
      </c>
    </row>
    <row r="144" spans="1:16" ht="15.75" x14ac:dyDescent="0.25">
      <c r="A144" s="345"/>
      <c r="E144" s="1"/>
      <c r="F144" s="121">
        <v>0</v>
      </c>
      <c r="G144" s="25"/>
      <c r="H144" s="26">
        <v>0</v>
      </c>
      <c r="I144" s="25"/>
      <c r="J144" s="25">
        <v>0</v>
      </c>
      <c r="K144" s="25"/>
      <c r="L144" s="25">
        <v>0</v>
      </c>
      <c r="M144" s="36"/>
      <c r="N144" s="25">
        <v>0</v>
      </c>
      <c r="O144" s="25"/>
      <c r="P144" s="30">
        <f t="shared" si="3"/>
        <v>0</v>
      </c>
    </row>
    <row r="145" spans="1:20" ht="15.75" x14ac:dyDescent="0.25">
      <c r="A145" s="345"/>
      <c r="E145" s="1"/>
      <c r="F145" s="121">
        <v>0</v>
      </c>
      <c r="G145" s="25"/>
      <c r="H145" s="26">
        <v>0</v>
      </c>
      <c r="I145" s="25"/>
      <c r="J145" s="25">
        <v>0</v>
      </c>
      <c r="K145" s="25"/>
      <c r="L145" s="25">
        <v>0</v>
      </c>
      <c r="M145" s="36"/>
      <c r="N145" s="25">
        <v>0</v>
      </c>
      <c r="O145" s="25"/>
      <c r="P145" s="30">
        <f t="shared" si="3"/>
        <v>0</v>
      </c>
    </row>
    <row r="146" spans="1:20" ht="15.75" x14ac:dyDescent="0.25">
      <c r="A146" s="345"/>
      <c r="E146" s="1"/>
      <c r="F146" s="121">
        <v>0</v>
      </c>
      <c r="G146" s="25"/>
      <c r="H146" s="26">
        <v>0</v>
      </c>
      <c r="I146" s="25"/>
      <c r="J146" s="25">
        <v>0</v>
      </c>
      <c r="K146" s="25"/>
      <c r="L146" s="25">
        <v>0</v>
      </c>
      <c r="M146" s="36"/>
      <c r="N146" s="25">
        <v>0</v>
      </c>
      <c r="O146" s="25"/>
      <c r="P146" s="30">
        <f t="shared" si="3"/>
        <v>0</v>
      </c>
    </row>
    <row r="147" spans="1:20" ht="13.5" thickBot="1" x14ac:dyDescent="0.25">
      <c r="A147" s="45" t="s">
        <v>37</v>
      </c>
      <c r="B147" s="46"/>
      <c r="C147" s="52"/>
      <c r="E147" s="11"/>
      <c r="F147" s="24">
        <f>SUM(F94:F146)</f>
        <v>148632</v>
      </c>
      <c r="G147" s="25"/>
      <c r="H147" s="24">
        <f>SUM(H98:H146)</f>
        <v>0</v>
      </c>
      <c r="I147" s="25"/>
      <c r="J147" s="24">
        <f>SUM(J98:J146)</f>
        <v>0</v>
      </c>
      <c r="K147" s="25"/>
      <c r="L147" s="24">
        <f>SUM(L98:L146)</f>
        <v>0</v>
      </c>
      <c r="M147" s="29"/>
      <c r="N147" s="24">
        <f>SUM(N98:N146)</f>
        <v>0</v>
      </c>
      <c r="O147" s="25"/>
      <c r="P147" s="24">
        <f>SUM(P94:P146)</f>
        <v>148632</v>
      </c>
      <c r="S147" s="41">
        <f>ROUND((F147*0.8),0)</f>
        <v>118906</v>
      </c>
    </row>
    <row r="149" spans="1:20" x14ac:dyDescent="0.2">
      <c r="S149" s="115">
        <f>ROUND(F147*B87,0)</f>
        <v>118906</v>
      </c>
      <c r="T149" s="116" t="s">
        <v>182</v>
      </c>
    </row>
    <row r="150" spans="1:20" x14ac:dyDescent="0.2">
      <c r="A150" s="2" t="s">
        <v>96</v>
      </c>
      <c r="S150" s="2" t="b">
        <f>S149=S147</f>
        <v>1</v>
      </c>
    </row>
    <row r="151" spans="1:20" x14ac:dyDescent="0.2">
      <c r="A151" s="2" t="s">
        <v>97</v>
      </c>
    </row>
    <row r="154" spans="1:20" x14ac:dyDescent="0.2">
      <c r="A154" s="108" t="s">
        <v>161</v>
      </c>
      <c r="B154" s="105">
        <v>4329</v>
      </c>
      <c r="C154" s="106"/>
      <c r="D154" s="106"/>
      <c r="F154" s="18" t="s">
        <v>98</v>
      </c>
      <c r="H154" s="18" t="s">
        <v>20</v>
      </c>
      <c r="J154" s="18" t="s">
        <v>20</v>
      </c>
      <c r="L154" s="18" t="s">
        <v>20</v>
      </c>
      <c r="M154" s="34"/>
      <c r="N154" s="18" t="s">
        <v>20</v>
      </c>
      <c r="P154" s="18" t="str">
        <f>A163</f>
        <v>RTAP</v>
      </c>
    </row>
    <row r="155" spans="1:20" x14ac:dyDescent="0.2">
      <c r="A155" s="108" t="s">
        <v>162</v>
      </c>
      <c r="B155" s="107" t="s">
        <v>179</v>
      </c>
      <c r="C155" s="106"/>
      <c r="D155" s="106"/>
      <c r="F155" s="18" t="str">
        <f>A163</f>
        <v>RTAP</v>
      </c>
      <c r="G155" s="331"/>
      <c r="H155" s="18" t="s">
        <v>103</v>
      </c>
      <c r="I155" s="331"/>
      <c r="J155" s="18" t="s">
        <v>104</v>
      </c>
      <c r="K155" s="331"/>
      <c r="L155" s="18" t="s">
        <v>105</v>
      </c>
      <c r="M155" s="34"/>
      <c r="N155" s="18" t="s">
        <v>106</v>
      </c>
      <c r="O155" s="331"/>
      <c r="P155" s="18" t="s">
        <v>43</v>
      </c>
    </row>
    <row r="156" spans="1:20" x14ac:dyDescent="0.2">
      <c r="A156" s="108" t="s">
        <v>164</v>
      </c>
      <c r="B156" s="107" t="s">
        <v>165</v>
      </c>
      <c r="C156" s="106"/>
      <c r="D156" s="106"/>
      <c r="F156" s="18" t="s">
        <v>43</v>
      </c>
      <c r="G156" s="5"/>
      <c r="H156" s="5"/>
      <c r="I156" s="5"/>
      <c r="J156" s="5"/>
      <c r="K156" s="5"/>
      <c r="L156" s="5"/>
      <c r="M156" s="35"/>
      <c r="N156" s="5"/>
      <c r="O156" s="5"/>
      <c r="P156" s="18" t="s">
        <v>20</v>
      </c>
    </row>
    <row r="157" spans="1:20" x14ac:dyDescent="0.2">
      <c r="A157" s="87" t="s">
        <v>166</v>
      </c>
      <c r="B157" s="88" t="s">
        <v>167</v>
      </c>
      <c r="C157" s="88" t="s">
        <v>168</v>
      </c>
      <c r="D157" s="88"/>
      <c r="F157" s="18" t="s">
        <v>20</v>
      </c>
      <c r="G157" s="5"/>
      <c r="H157" s="5"/>
      <c r="I157" s="5"/>
      <c r="J157" s="5"/>
      <c r="K157" s="5"/>
      <c r="L157" s="5"/>
      <c r="M157" s="35"/>
      <c r="N157" s="5"/>
      <c r="O157" s="5"/>
    </row>
    <row r="158" spans="1:20" x14ac:dyDescent="0.2">
      <c r="A158" s="87" t="s">
        <v>169</v>
      </c>
      <c r="B158" s="89">
        <v>100</v>
      </c>
      <c r="C158" s="89" t="s">
        <v>293</v>
      </c>
      <c r="D158" s="89" t="s">
        <v>320</v>
      </c>
    </row>
    <row r="161" spans="1:17" ht="13.5" thickBot="1" x14ac:dyDescent="0.25">
      <c r="A161" s="13" t="s">
        <v>113</v>
      </c>
      <c r="B161" s="97" t="str">
        <f>B158&amp;C158&amp;D158</f>
        <v>100075502</v>
      </c>
      <c r="F161" s="24">
        <v>0</v>
      </c>
      <c r="H161" s="24">
        <v>0</v>
      </c>
      <c r="J161" s="24">
        <v>0</v>
      </c>
      <c r="L161" s="24">
        <v>0</v>
      </c>
      <c r="N161" s="24">
        <v>0</v>
      </c>
      <c r="P161" s="24">
        <f>F161+H161+J161+L161+N161</f>
        <v>0</v>
      </c>
      <c r="Q161" s="2" t="str">
        <f>A161</f>
        <v>RTAP</v>
      </c>
    </row>
    <row r="163" spans="1:17" x14ac:dyDescent="0.2">
      <c r="A163" s="2" t="s">
        <v>113</v>
      </c>
    </row>
    <row r="165" spans="1:17" x14ac:dyDescent="0.2">
      <c r="A165" s="108" t="s">
        <v>161</v>
      </c>
      <c r="B165" s="105">
        <v>4326</v>
      </c>
      <c r="C165" s="106"/>
      <c r="D165" s="106"/>
      <c r="F165" s="18" t="s">
        <v>98</v>
      </c>
      <c r="H165" s="18" t="s">
        <v>20</v>
      </c>
      <c r="J165" s="18" t="s">
        <v>20</v>
      </c>
      <c r="L165" s="18" t="s">
        <v>20</v>
      </c>
      <c r="M165" s="34"/>
      <c r="N165" s="18" t="s">
        <v>20</v>
      </c>
      <c r="P165" s="18" t="str">
        <f>A174</f>
        <v>Office Equipment</v>
      </c>
    </row>
    <row r="166" spans="1:17" x14ac:dyDescent="0.2">
      <c r="A166" s="108" t="s">
        <v>162</v>
      </c>
      <c r="B166" s="107" t="s">
        <v>295</v>
      </c>
      <c r="C166" s="106"/>
      <c r="D166" s="106"/>
      <c r="F166" s="18" t="str">
        <f>A174</f>
        <v>Office Equipment</v>
      </c>
      <c r="G166" s="331"/>
      <c r="H166" s="18" t="s">
        <v>103</v>
      </c>
      <c r="I166" s="331"/>
      <c r="J166" s="18" t="s">
        <v>104</v>
      </c>
      <c r="K166" s="331"/>
      <c r="L166" s="18" t="s">
        <v>105</v>
      </c>
      <c r="M166" s="34"/>
      <c r="N166" s="18" t="s">
        <v>106</v>
      </c>
      <c r="O166" s="331"/>
      <c r="P166" s="18" t="s">
        <v>43</v>
      </c>
    </row>
    <row r="167" spans="1:17" x14ac:dyDescent="0.2">
      <c r="A167" s="108" t="s">
        <v>164</v>
      </c>
      <c r="B167" s="107" t="s">
        <v>165</v>
      </c>
      <c r="C167" s="106"/>
      <c r="D167" s="106"/>
      <c r="F167" s="18" t="s">
        <v>43</v>
      </c>
      <c r="G167" s="5"/>
      <c r="H167" s="5"/>
      <c r="I167" s="5"/>
      <c r="J167" s="5"/>
      <c r="K167" s="5"/>
      <c r="L167" s="5"/>
      <c r="M167" s="35"/>
      <c r="N167" s="5"/>
      <c r="O167" s="5"/>
      <c r="P167" s="18" t="s">
        <v>20</v>
      </c>
    </row>
    <row r="168" spans="1:17" x14ac:dyDescent="0.2">
      <c r="A168" s="87" t="s">
        <v>166</v>
      </c>
      <c r="B168" s="88" t="s">
        <v>167</v>
      </c>
      <c r="C168" s="88" t="s">
        <v>168</v>
      </c>
      <c r="D168" s="88"/>
      <c r="F168" s="18" t="s">
        <v>20</v>
      </c>
      <c r="G168" s="5"/>
      <c r="H168" s="5"/>
      <c r="I168" s="5"/>
      <c r="J168" s="5"/>
      <c r="K168" s="5"/>
      <c r="L168" s="5"/>
      <c r="M168" s="35"/>
      <c r="N168" s="5"/>
      <c r="O168" s="5"/>
    </row>
    <row r="169" spans="1:17" x14ac:dyDescent="0.2">
      <c r="A169" s="87" t="s">
        <v>169</v>
      </c>
      <c r="B169" s="89">
        <v>100</v>
      </c>
      <c r="C169" s="89" t="s">
        <v>293</v>
      </c>
      <c r="D169" s="89" t="s">
        <v>321</v>
      </c>
    </row>
    <row r="171" spans="1:17" x14ac:dyDescent="0.2">
      <c r="C171" s="346" t="s">
        <v>347</v>
      </c>
      <c r="D171" s="346" t="s">
        <v>346</v>
      </c>
    </row>
    <row r="172" spans="1:17" ht="13.5" thickBot="1" x14ac:dyDescent="0.25">
      <c r="A172" s="13" t="s">
        <v>296</v>
      </c>
      <c r="B172" s="96" t="str">
        <f>B169&amp;C169&amp;D169</f>
        <v>100075503</v>
      </c>
      <c r="C172" s="348">
        <v>9000</v>
      </c>
      <c r="D172" s="349">
        <v>0.2</v>
      </c>
      <c r="F172" s="24">
        <f>C172</f>
        <v>9000</v>
      </c>
      <c r="H172" s="24">
        <v>0</v>
      </c>
      <c r="J172" s="24">
        <v>0</v>
      </c>
      <c r="L172" s="24">
        <v>0</v>
      </c>
      <c r="N172" s="24">
        <v>0</v>
      </c>
      <c r="P172" s="24">
        <f>F172+H172+J172+L172+N172</f>
        <v>9000</v>
      </c>
      <c r="Q172" s="2" t="str">
        <f>A174</f>
        <v>Office Equipment</v>
      </c>
    </row>
    <row r="174" spans="1:17" x14ac:dyDescent="0.2">
      <c r="A174" s="2" t="s">
        <v>251</v>
      </c>
    </row>
    <row r="176" spans="1:17" x14ac:dyDescent="0.2">
      <c r="A176" s="108" t="s">
        <v>161</v>
      </c>
      <c r="B176" s="105">
        <v>4326</v>
      </c>
      <c r="C176" s="106"/>
      <c r="D176" s="106"/>
      <c r="F176" s="18" t="s">
        <v>98</v>
      </c>
      <c r="H176" s="18" t="s">
        <v>20</v>
      </c>
      <c r="J176" s="18" t="s">
        <v>20</v>
      </c>
      <c r="L176" s="18" t="s">
        <v>20</v>
      </c>
      <c r="M176" s="34"/>
      <c r="N176" s="18" t="s">
        <v>20</v>
      </c>
      <c r="P176" s="18" t="str">
        <f>A185</f>
        <v>Software</v>
      </c>
    </row>
    <row r="177" spans="1:17" x14ac:dyDescent="0.2">
      <c r="A177" s="108" t="s">
        <v>162</v>
      </c>
      <c r="B177" s="107" t="s">
        <v>295</v>
      </c>
      <c r="C177" s="106"/>
      <c r="D177" s="106"/>
      <c r="F177" s="18" t="str">
        <f>A185</f>
        <v>Software</v>
      </c>
      <c r="G177" s="331"/>
      <c r="H177" s="18" t="s">
        <v>103</v>
      </c>
      <c r="I177" s="331"/>
      <c r="J177" s="18" t="s">
        <v>104</v>
      </c>
      <c r="K177" s="331"/>
      <c r="L177" s="18" t="s">
        <v>105</v>
      </c>
      <c r="M177" s="34"/>
      <c r="N177" s="18" t="s">
        <v>106</v>
      </c>
      <c r="O177" s="331"/>
      <c r="P177" s="18" t="s">
        <v>43</v>
      </c>
    </row>
    <row r="178" spans="1:17" x14ac:dyDescent="0.2">
      <c r="A178" s="108" t="s">
        <v>164</v>
      </c>
      <c r="B178" s="107" t="s">
        <v>165</v>
      </c>
      <c r="C178" s="106"/>
      <c r="D178" s="106"/>
      <c r="F178" s="18" t="s">
        <v>43</v>
      </c>
      <c r="G178" s="5"/>
      <c r="H178" s="5"/>
      <c r="I178" s="5"/>
      <c r="J178" s="5"/>
      <c r="K178" s="5"/>
      <c r="L178" s="5"/>
      <c r="M178" s="35"/>
      <c r="N178" s="5"/>
      <c r="O178" s="5"/>
      <c r="P178" s="18" t="s">
        <v>20</v>
      </c>
    </row>
    <row r="179" spans="1:17" x14ac:dyDescent="0.2">
      <c r="A179" s="87" t="s">
        <v>166</v>
      </c>
      <c r="B179" s="88" t="s">
        <v>167</v>
      </c>
      <c r="C179" s="88" t="s">
        <v>168</v>
      </c>
      <c r="D179" s="88"/>
      <c r="F179" s="18" t="s">
        <v>20</v>
      </c>
      <c r="G179" s="5"/>
      <c r="H179" s="5"/>
      <c r="I179" s="5"/>
      <c r="J179" s="5"/>
      <c r="K179" s="5"/>
      <c r="L179" s="5"/>
      <c r="M179" s="35"/>
      <c r="N179" s="5"/>
      <c r="O179" s="5"/>
    </row>
    <row r="180" spans="1:17" x14ac:dyDescent="0.2">
      <c r="A180" s="87" t="s">
        <v>169</v>
      </c>
      <c r="B180" s="89">
        <v>100</v>
      </c>
      <c r="C180" s="89" t="s">
        <v>293</v>
      </c>
      <c r="D180" s="89" t="s">
        <v>322</v>
      </c>
    </row>
    <row r="182" spans="1:17" x14ac:dyDescent="0.2">
      <c r="C182" s="346" t="s">
        <v>347</v>
      </c>
      <c r="D182" s="346" t="s">
        <v>346</v>
      </c>
    </row>
    <row r="183" spans="1:17" ht="13.5" thickBot="1" x14ac:dyDescent="0.25">
      <c r="A183" s="13" t="s">
        <v>296</v>
      </c>
      <c r="B183" s="96" t="str">
        <f>B180&amp;C180&amp;D180</f>
        <v>100075504</v>
      </c>
      <c r="C183" s="348">
        <v>5000</v>
      </c>
      <c r="D183" s="349">
        <v>0.2</v>
      </c>
      <c r="F183" s="24">
        <f>C183</f>
        <v>5000</v>
      </c>
      <c r="H183" s="24">
        <v>0</v>
      </c>
      <c r="J183" s="24">
        <v>0</v>
      </c>
      <c r="L183" s="24">
        <v>0</v>
      </c>
      <c r="N183" s="24">
        <v>0</v>
      </c>
      <c r="P183" s="24">
        <f>F183+H183+J183+L183+N183</f>
        <v>5000</v>
      </c>
      <c r="Q183" s="2" t="str">
        <f>A185</f>
        <v>Software</v>
      </c>
    </row>
    <row r="185" spans="1:17" x14ac:dyDescent="0.2">
      <c r="A185" s="2" t="s">
        <v>255</v>
      </c>
    </row>
    <row r="187" spans="1:17" x14ac:dyDescent="0.2">
      <c r="A187" s="108" t="s">
        <v>161</v>
      </c>
      <c r="B187" s="105">
        <v>4329</v>
      </c>
      <c r="C187" s="106"/>
      <c r="D187" s="106"/>
      <c r="F187" s="18" t="s">
        <v>98</v>
      </c>
      <c r="H187" s="18" t="s">
        <v>20</v>
      </c>
      <c r="J187" s="18" t="s">
        <v>20</v>
      </c>
      <c r="L187" s="18" t="s">
        <v>20</v>
      </c>
      <c r="M187" s="34"/>
      <c r="N187" s="18" t="s">
        <v>20</v>
      </c>
      <c r="P187" s="18" t="str">
        <f>A196</f>
        <v>Radios</v>
      </c>
    </row>
    <row r="188" spans="1:17" x14ac:dyDescent="0.2">
      <c r="A188" s="108" t="s">
        <v>162</v>
      </c>
      <c r="B188" s="107" t="s">
        <v>163</v>
      </c>
      <c r="C188" s="106"/>
      <c r="D188" s="106"/>
      <c r="F188" s="18" t="str">
        <f>A196</f>
        <v>Radios</v>
      </c>
      <c r="G188" s="331"/>
      <c r="H188" s="18" t="s">
        <v>103</v>
      </c>
      <c r="I188" s="331"/>
      <c r="J188" s="18" t="s">
        <v>104</v>
      </c>
      <c r="K188" s="331"/>
      <c r="L188" s="18" t="s">
        <v>105</v>
      </c>
      <c r="M188" s="34"/>
      <c r="N188" s="18" t="s">
        <v>106</v>
      </c>
      <c r="O188" s="331"/>
      <c r="P188" s="18" t="s">
        <v>43</v>
      </c>
    </row>
    <row r="189" spans="1:17" x14ac:dyDescent="0.2">
      <c r="A189" s="108" t="s">
        <v>164</v>
      </c>
      <c r="B189" s="107" t="s">
        <v>165</v>
      </c>
      <c r="C189" s="106"/>
      <c r="D189" s="106"/>
      <c r="F189" s="18" t="s">
        <v>43</v>
      </c>
      <c r="G189" s="5"/>
      <c r="H189" s="5"/>
      <c r="I189" s="5"/>
      <c r="J189" s="5"/>
      <c r="K189" s="5"/>
      <c r="L189" s="5"/>
      <c r="M189" s="35"/>
      <c r="N189" s="5"/>
      <c r="O189" s="5"/>
      <c r="P189" s="18" t="s">
        <v>20</v>
      </c>
    </row>
    <row r="190" spans="1:17" x14ac:dyDescent="0.2">
      <c r="A190" s="87" t="s">
        <v>166</v>
      </c>
      <c r="B190" s="88" t="s">
        <v>167</v>
      </c>
      <c r="C190" s="88" t="s">
        <v>168</v>
      </c>
      <c r="D190" s="88"/>
      <c r="F190" s="18" t="s">
        <v>20</v>
      </c>
      <c r="G190" s="5"/>
      <c r="H190" s="5"/>
      <c r="I190" s="5"/>
      <c r="J190" s="5"/>
      <c r="K190" s="5"/>
      <c r="L190" s="5"/>
      <c r="M190" s="35"/>
      <c r="N190" s="5"/>
      <c r="O190" s="5"/>
    </row>
    <row r="191" spans="1:17" x14ac:dyDescent="0.2">
      <c r="A191" s="87" t="s">
        <v>169</v>
      </c>
      <c r="B191" s="89">
        <v>100</v>
      </c>
      <c r="C191" s="89" t="s">
        <v>293</v>
      </c>
      <c r="D191" s="89" t="s">
        <v>323</v>
      </c>
    </row>
    <row r="193" spans="1:17" x14ac:dyDescent="0.2">
      <c r="C193" s="346" t="s">
        <v>347</v>
      </c>
      <c r="D193" s="346" t="s">
        <v>346</v>
      </c>
    </row>
    <row r="194" spans="1:17" ht="13.5" thickBot="1" x14ac:dyDescent="0.25">
      <c r="A194" s="13" t="s">
        <v>296</v>
      </c>
      <c r="B194" s="96" t="str">
        <f>B191&amp;C191&amp;D191</f>
        <v>100075505</v>
      </c>
      <c r="C194" s="348">
        <v>4000</v>
      </c>
      <c r="D194" s="349">
        <v>0.2</v>
      </c>
      <c r="F194" s="24">
        <f>C194</f>
        <v>4000</v>
      </c>
      <c r="H194" s="24">
        <v>0</v>
      </c>
      <c r="J194" s="24">
        <v>0</v>
      </c>
      <c r="L194" s="24">
        <v>0</v>
      </c>
      <c r="N194" s="24">
        <v>0</v>
      </c>
      <c r="P194" s="24">
        <f>F194+H194+J194+L194+N194</f>
        <v>4000</v>
      </c>
      <c r="Q194" s="2" t="str">
        <f>A196</f>
        <v>Radios</v>
      </c>
    </row>
    <row r="196" spans="1:17" x14ac:dyDescent="0.2">
      <c r="A196" s="2" t="s">
        <v>312</v>
      </c>
    </row>
    <row r="198" spans="1:17" x14ac:dyDescent="0.2">
      <c r="A198" s="108" t="s">
        <v>161</v>
      </c>
      <c r="B198" s="105">
        <v>4329</v>
      </c>
      <c r="C198" s="106"/>
      <c r="D198" s="106"/>
      <c r="F198" s="18" t="s">
        <v>98</v>
      </c>
      <c r="H198" s="18" t="s">
        <v>20</v>
      </c>
      <c r="J198" s="18" t="s">
        <v>20</v>
      </c>
      <c r="L198" s="18" t="s">
        <v>20</v>
      </c>
      <c r="M198" s="34"/>
      <c r="N198" s="18" t="s">
        <v>20</v>
      </c>
      <c r="P198" s="18" t="str">
        <f>A207</f>
        <v>Purchased Trans.</v>
      </c>
    </row>
    <row r="199" spans="1:17" x14ac:dyDescent="0.2">
      <c r="A199" s="108" t="s">
        <v>162</v>
      </c>
      <c r="B199" s="107" t="s">
        <v>163</v>
      </c>
      <c r="C199" s="106"/>
      <c r="D199" s="106"/>
      <c r="F199" s="18" t="str">
        <f>A207</f>
        <v>Purchased Trans.</v>
      </c>
      <c r="G199" s="331"/>
      <c r="H199" s="18" t="s">
        <v>103</v>
      </c>
      <c r="I199" s="331"/>
      <c r="J199" s="18" t="s">
        <v>104</v>
      </c>
      <c r="K199" s="331"/>
      <c r="L199" s="18" t="s">
        <v>105</v>
      </c>
      <c r="M199" s="34"/>
      <c r="N199" s="18" t="s">
        <v>106</v>
      </c>
      <c r="O199" s="331"/>
      <c r="P199" s="18" t="s">
        <v>43</v>
      </c>
    </row>
    <row r="200" spans="1:17" x14ac:dyDescent="0.2">
      <c r="A200" s="108" t="s">
        <v>164</v>
      </c>
      <c r="B200" s="107" t="s">
        <v>165</v>
      </c>
      <c r="C200" s="106"/>
      <c r="D200" s="106"/>
      <c r="F200" s="18" t="s">
        <v>43</v>
      </c>
      <c r="G200" s="5"/>
      <c r="H200" s="5"/>
      <c r="I200" s="5"/>
      <c r="J200" s="5"/>
      <c r="K200" s="5"/>
      <c r="L200" s="5"/>
      <c r="M200" s="35"/>
      <c r="N200" s="5"/>
      <c r="O200" s="5"/>
      <c r="P200" s="18" t="s">
        <v>20</v>
      </c>
    </row>
    <row r="201" spans="1:17" x14ac:dyDescent="0.2">
      <c r="A201" s="87" t="s">
        <v>166</v>
      </c>
      <c r="B201" s="88" t="s">
        <v>167</v>
      </c>
      <c r="C201" s="88" t="s">
        <v>168</v>
      </c>
      <c r="D201" s="88"/>
      <c r="F201" s="18" t="s">
        <v>20</v>
      </c>
      <c r="G201" s="5"/>
      <c r="H201" s="5"/>
      <c r="I201" s="5"/>
      <c r="J201" s="5"/>
      <c r="K201" s="5"/>
      <c r="L201" s="5"/>
      <c r="M201" s="35"/>
      <c r="N201" s="5"/>
      <c r="O201" s="5"/>
    </row>
    <row r="202" spans="1:17" x14ac:dyDescent="0.2">
      <c r="A202" s="87" t="s">
        <v>169</v>
      </c>
      <c r="B202" s="89">
        <v>100</v>
      </c>
      <c r="C202" s="89" t="s">
        <v>293</v>
      </c>
      <c r="D202" s="89" t="s">
        <v>324</v>
      </c>
    </row>
    <row r="204" spans="1:17" x14ac:dyDescent="0.2">
      <c r="C204" s="346" t="s">
        <v>347</v>
      </c>
      <c r="D204" s="346" t="s">
        <v>346</v>
      </c>
    </row>
    <row r="205" spans="1:17" ht="13.5" thickBot="1" x14ac:dyDescent="0.25">
      <c r="A205" s="13" t="s">
        <v>297</v>
      </c>
      <c r="B205" s="96" t="str">
        <f>B202&amp;C202&amp;D202</f>
        <v>100075506</v>
      </c>
      <c r="C205" s="348">
        <v>0</v>
      </c>
      <c r="D205" s="347">
        <v>0.2</v>
      </c>
      <c r="F205" s="24">
        <f>C205</f>
        <v>0</v>
      </c>
      <c r="H205" s="24">
        <v>0</v>
      </c>
      <c r="J205" s="24">
        <v>0</v>
      </c>
      <c r="L205" s="24">
        <v>0</v>
      </c>
      <c r="N205" s="24">
        <v>0</v>
      </c>
      <c r="P205" s="24">
        <f>F205+H205+J205+L205+N205</f>
        <v>0</v>
      </c>
      <c r="Q205" s="2" t="str">
        <f>A207</f>
        <v>Purchased Trans.</v>
      </c>
    </row>
    <row r="207" spans="1:17" x14ac:dyDescent="0.2">
      <c r="A207" s="2" t="s">
        <v>313</v>
      </c>
      <c r="E207" s="346"/>
    </row>
    <row r="209" spans="1:17" x14ac:dyDescent="0.2">
      <c r="A209" s="108" t="s">
        <v>161</v>
      </c>
      <c r="B209" s="105">
        <v>4326</v>
      </c>
      <c r="C209" s="106"/>
      <c r="D209" s="106"/>
      <c r="F209" s="18" t="s">
        <v>98</v>
      </c>
      <c r="H209" s="18" t="s">
        <v>20</v>
      </c>
      <c r="J209" s="18" t="s">
        <v>20</v>
      </c>
      <c r="L209" s="18" t="s">
        <v>20</v>
      </c>
      <c r="M209" s="34"/>
      <c r="N209" s="18" t="s">
        <v>20</v>
      </c>
      <c r="P209" s="18" t="str">
        <f>A218</f>
        <v>Mobility Manager</v>
      </c>
    </row>
    <row r="210" spans="1:17" x14ac:dyDescent="0.2">
      <c r="A210" s="108" t="s">
        <v>162</v>
      </c>
      <c r="B210" s="107" t="s">
        <v>295</v>
      </c>
      <c r="C210" s="106"/>
      <c r="D210" s="106"/>
      <c r="F210" s="18" t="str">
        <f>A218</f>
        <v>Mobility Manager</v>
      </c>
      <c r="G210" s="331"/>
      <c r="H210" s="18" t="s">
        <v>103</v>
      </c>
      <c r="I210" s="331"/>
      <c r="J210" s="18" t="s">
        <v>104</v>
      </c>
      <c r="K210" s="331"/>
      <c r="L210" s="18" t="s">
        <v>105</v>
      </c>
      <c r="M210" s="34"/>
      <c r="N210" s="18" t="s">
        <v>106</v>
      </c>
      <c r="O210" s="331"/>
      <c r="P210" s="18" t="s">
        <v>43</v>
      </c>
    </row>
    <row r="211" spans="1:17" x14ac:dyDescent="0.2">
      <c r="A211" s="108" t="s">
        <v>164</v>
      </c>
      <c r="B211" s="107" t="s">
        <v>165</v>
      </c>
      <c r="C211" s="106"/>
      <c r="D211" s="106"/>
      <c r="F211" s="18" t="s">
        <v>43</v>
      </c>
      <c r="G211" s="5"/>
      <c r="H211" s="5"/>
      <c r="I211" s="5"/>
      <c r="J211" s="5"/>
      <c r="K211" s="5"/>
      <c r="L211" s="5"/>
      <c r="M211" s="35"/>
      <c r="N211" s="5"/>
      <c r="O211" s="5"/>
      <c r="P211" s="18" t="s">
        <v>20</v>
      </c>
    </row>
    <row r="212" spans="1:17" x14ac:dyDescent="0.2">
      <c r="A212" s="87" t="s">
        <v>166</v>
      </c>
      <c r="B212" s="88" t="s">
        <v>167</v>
      </c>
      <c r="C212" s="88" t="s">
        <v>168</v>
      </c>
      <c r="D212" s="88"/>
      <c r="F212" s="18" t="s">
        <v>20</v>
      </c>
      <c r="G212" s="5"/>
      <c r="H212" s="5"/>
      <c r="I212" s="5"/>
      <c r="J212" s="5"/>
      <c r="K212" s="5"/>
      <c r="L212" s="5"/>
      <c r="M212" s="35"/>
      <c r="N212" s="5"/>
      <c r="O212" s="5"/>
    </row>
    <row r="213" spans="1:17" x14ac:dyDescent="0.2">
      <c r="A213" s="87" t="s">
        <v>169</v>
      </c>
      <c r="B213" s="89">
        <v>100</v>
      </c>
      <c r="C213" s="89" t="s">
        <v>293</v>
      </c>
      <c r="D213" s="89" t="s">
        <v>325</v>
      </c>
    </row>
    <row r="215" spans="1:17" x14ac:dyDescent="0.2">
      <c r="C215" s="346" t="s">
        <v>347</v>
      </c>
      <c r="D215" s="346" t="s">
        <v>346</v>
      </c>
    </row>
    <row r="216" spans="1:17" ht="13.5" thickBot="1" x14ac:dyDescent="0.25">
      <c r="A216" s="13" t="s">
        <v>298</v>
      </c>
      <c r="B216" s="96" t="str">
        <f>B213&amp;C213&amp;D213</f>
        <v>100075507</v>
      </c>
      <c r="C216" s="348">
        <v>0</v>
      </c>
      <c r="D216" s="349">
        <v>0.2</v>
      </c>
      <c r="F216" s="24">
        <f>C216</f>
        <v>0</v>
      </c>
      <c r="H216" s="24">
        <v>0</v>
      </c>
      <c r="J216" s="24">
        <v>0</v>
      </c>
      <c r="L216" s="24">
        <v>0</v>
      </c>
      <c r="N216" s="24">
        <v>0</v>
      </c>
      <c r="P216" s="24">
        <f>F216+H216+J216+L216+N216</f>
        <v>0</v>
      </c>
      <c r="Q216" s="2" t="str">
        <f>A218</f>
        <v>Mobility Manager</v>
      </c>
    </row>
    <row r="218" spans="1:17" x14ac:dyDescent="0.2">
      <c r="A218" s="2" t="s">
        <v>314</v>
      </c>
    </row>
    <row r="220" spans="1:17" x14ac:dyDescent="0.2">
      <c r="A220" s="108" t="s">
        <v>161</v>
      </c>
      <c r="B220" s="105">
        <v>4326</v>
      </c>
      <c r="C220" s="106"/>
      <c r="D220" s="106"/>
      <c r="F220" s="18" t="s">
        <v>98</v>
      </c>
      <c r="H220" s="18" t="s">
        <v>20</v>
      </c>
      <c r="J220" s="18" t="s">
        <v>20</v>
      </c>
      <c r="L220" s="18" t="s">
        <v>20</v>
      </c>
      <c r="M220" s="34"/>
      <c r="N220" s="18" t="s">
        <v>20</v>
      </c>
      <c r="P220" s="18" t="str">
        <f>A229</f>
        <v>Preventive Maint.</v>
      </c>
    </row>
    <row r="221" spans="1:17" x14ac:dyDescent="0.2">
      <c r="A221" s="108" t="s">
        <v>162</v>
      </c>
      <c r="B221" s="107" t="s">
        <v>295</v>
      </c>
      <c r="C221" s="106"/>
      <c r="D221" s="106"/>
      <c r="F221" s="18" t="str">
        <f>A229</f>
        <v>Preventive Maint.</v>
      </c>
      <c r="G221" s="331"/>
      <c r="H221" s="18" t="s">
        <v>103</v>
      </c>
      <c r="I221" s="331"/>
      <c r="J221" s="18" t="s">
        <v>104</v>
      </c>
      <c r="K221" s="331"/>
      <c r="L221" s="18" t="s">
        <v>105</v>
      </c>
      <c r="M221" s="34"/>
      <c r="N221" s="18" t="s">
        <v>106</v>
      </c>
      <c r="O221" s="331"/>
      <c r="P221" s="18" t="s">
        <v>43</v>
      </c>
    </row>
    <row r="222" spans="1:17" x14ac:dyDescent="0.2">
      <c r="A222" s="108" t="s">
        <v>164</v>
      </c>
      <c r="B222" s="107" t="s">
        <v>165</v>
      </c>
      <c r="C222" s="106"/>
      <c r="D222" s="106"/>
      <c r="F222" s="18" t="s">
        <v>43</v>
      </c>
      <c r="G222" s="5"/>
      <c r="H222" s="5"/>
      <c r="I222" s="5"/>
      <c r="J222" s="5"/>
      <c r="K222" s="5"/>
      <c r="L222" s="5"/>
      <c r="M222" s="35"/>
      <c r="N222" s="5"/>
      <c r="O222" s="5"/>
      <c r="P222" s="18" t="s">
        <v>20</v>
      </c>
    </row>
    <row r="223" spans="1:17" x14ac:dyDescent="0.2">
      <c r="A223" s="87" t="s">
        <v>166</v>
      </c>
      <c r="B223" s="88" t="s">
        <v>167</v>
      </c>
      <c r="C223" s="88" t="s">
        <v>168</v>
      </c>
      <c r="D223" s="88"/>
      <c r="F223" s="18" t="s">
        <v>20</v>
      </c>
      <c r="G223" s="5"/>
      <c r="H223" s="5"/>
      <c r="I223" s="5"/>
      <c r="J223" s="5"/>
      <c r="K223" s="5"/>
      <c r="L223" s="5"/>
      <c r="M223" s="35"/>
      <c r="N223" s="5"/>
      <c r="O223" s="5"/>
    </row>
    <row r="224" spans="1:17" x14ac:dyDescent="0.2">
      <c r="A224" s="87" t="s">
        <v>169</v>
      </c>
      <c r="B224" s="89">
        <v>100</v>
      </c>
      <c r="C224" s="89" t="s">
        <v>293</v>
      </c>
      <c r="D224" s="89" t="s">
        <v>326</v>
      </c>
    </row>
    <row r="226" spans="1:17" x14ac:dyDescent="0.2">
      <c r="C226" s="346" t="s">
        <v>347</v>
      </c>
      <c r="D226" s="346" t="s">
        <v>346</v>
      </c>
    </row>
    <row r="227" spans="1:17" ht="13.5" thickBot="1" x14ac:dyDescent="0.25">
      <c r="A227" s="13" t="s">
        <v>299</v>
      </c>
      <c r="B227" s="96" t="str">
        <f>B224&amp;C224&amp;D224</f>
        <v>100075508</v>
      </c>
      <c r="C227" s="348">
        <v>19000</v>
      </c>
      <c r="D227" s="349">
        <v>0.2</v>
      </c>
      <c r="F227" s="24">
        <f>C227</f>
        <v>19000</v>
      </c>
      <c r="H227" s="24">
        <v>0</v>
      </c>
      <c r="J227" s="24">
        <v>0</v>
      </c>
      <c r="L227" s="24">
        <v>0</v>
      </c>
      <c r="N227" s="24">
        <v>0</v>
      </c>
      <c r="P227" s="24">
        <f>+F227+H227+J227+L227+N227</f>
        <v>19000</v>
      </c>
      <c r="Q227" s="2" t="str">
        <f>A229</f>
        <v>Preventive Maint.</v>
      </c>
    </row>
    <row r="229" spans="1:17" x14ac:dyDescent="0.2">
      <c r="A229" s="2" t="s">
        <v>315</v>
      </c>
    </row>
    <row r="232" spans="1:17" x14ac:dyDescent="0.2">
      <c r="A232" s="108" t="s">
        <v>161</v>
      </c>
      <c r="B232" s="105">
        <v>4326</v>
      </c>
      <c r="C232" s="106"/>
      <c r="D232" s="106"/>
      <c r="F232" s="18" t="s">
        <v>98</v>
      </c>
      <c r="H232" s="18" t="s">
        <v>20</v>
      </c>
      <c r="J232" s="18" t="s">
        <v>20</v>
      </c>
      <c r="L232" s="18" t="s">
        <v>20</v>
      </c>
      <c r="M232" s="34"/>
      <c r="N232" s="18" t="s">
        <v>20</v>
      </c>
      <c r="P232" s="18" t="str">
        <f>A241</f>
        <v>Planning</v>
      </c>
    </row>
    <row r="233" spans="1:17" x14ac:dyDescent="0.2">
      <c r="A233" s="108" t="s">
        <v>162</v>
      </c>
      <c r="B233" s="107" t="s">
        <v>295</v>
      </c>
      <c r="C233" s="106"/>
      <c r="D233" s="106"/>
      <c r="F233" s="18" t="str">
        <f>A241</f>
        <v>Planning</v>
      </c>
      <c r="G233" s="331"/>
      <c r="H233" s="18" t="s">
        <v>103</v>
      </c>
      <c r="I233" s="331"/>
      <c r="J233" s="18" t="s">
        <v>104</v>
      </c>
      <c r="K233" s="331"/>
      <c r="L233" s="18" t="s">
        <v>105</v>
      </c>
      <c r="M233" s="34"/>
      <c r="N233" s="18" t="s">
        <v>106</v>
      </c>
      <c r="O233" s="331"/>
      <c r="P233" s="18" t="s">
        <v>43</v>
      </c>
    </row>
    <row r="234" spans="1:17" x14ac:dyDescent="0.2">
      <c r="A234" s="108" t="s">
        <v>164</v>
      </c>
      <c r="B234" s="107" t="s">
        <v>165</v>
      </c>
      <c r="C234" s="106"/>
      <c r="D234" s="106"/>
      <c r="F234" s="18" t="s">
        <v>43</v>
      </c>
      <c r="G234" s="5"/>
      <c r="H234" s="5"/>
      <c r="I234" s="5"/>
      <c r="J234" s="5"/>
      <c r="K234" s="5"/>
      <c r="L234" s="5"/>
      <c r="M234" s="35"/>
      <c r="N234" s="5"/>
      <c r="O234" s="5"/>
      <c r="P234" s="18" t="s">
        <v>20</v>
      </c>
    </row>
    <row r="235" spans="1:17" x14ac:dyDescent="0.2">
      <c r="A235" s="87" t="s">
        <v>166</v>
      </c>
      <c r="B235" s="88" t="s">
        <v>167</v>
      </c>
      <c r="C235" s="88" t="s">
        <v>168</v>
      </c>
      <c r="D235" s="88"/>
      <c r="F235" s="18" t="s">
        <v>20</v>
      </c>
      <c r="G235" s="5"/>
      <c r="H235" s="5"/>
      <c r="I235" s="5"/>
      <c r="J235" s="5"/>
      <c r="K235" s="5"/>
      <c r="L235" s="5"/>
      <c r="M235" s="35"/>
      <c r="N235" s="5"/>
      <c r="O235" s="5"/>
    </row>
    <row r="236" spans="1:17" x14ac:dyDescent="0.2">
      <c r="A236" s="87" t="s">
        <v>169</v>
      </c>
      <c r="B236" s="89">
        <v>100</v>
      </c>
      <c r="C236" s="89" t="s">
        <v>293</v>
      </c>
      <c r="D236" s="89" t="s">
        <v>327</v>
      </c>
    </row>
    <row r="238" spans="1:17" x14ac:dyDescent="0.2">
      <c r="C238" s="346" t="s">
        <v>347</v>
      </c>
      <c r="D238" s="346" t="s">
        <v>346</v>
      </c>
    </row>
    <row r="239" spans="1:17" ht="13.5" thickBot="1" x14ac:dyDescent="0.25">
      <c r="A239" s="13" t="s">
        <v>316</v>
      </c>
      <c r="B239" s="96" t="str">
        <f>B236&amp;C236&amp;D236</f>
        <v>100075509</v>
      </c>
      <c r="C239" s="348">
        <v>0</v>
      </c>
      <c r="D239" s="349">
        <v>0.2</v>
      </c>
      <c r="F239" s="24">
        <f>C239</f>
        <v>0</v>
      </c>
      <c r="H239" s="24">
        <v>0</v>
      </c>
      <c r="J239" s="24">
        <v>0</v>
      </c>
      <c r="L239" s="24">
        <v>0</v>
      </c>
      <c r="N239" s="24">
        <v>0</v>
      </c>
      <c r="P239" s="24">
        <f>F239+H239+J239+L239+N239</f>
        <v>0</v>
      </c>
      <c r="Q239" s="2" t="str">
        <f>A241</f>
        <v>Planning</v>
      </c>
    </row>
    <row r="241" spans="1:14" x14ac:dyDescent="0.2">
      <c r="A241" s="2" t="s">
        <v>316</v>
      </c>
    </row>
    <row r="244" spans="1:14" ht="13.5" thickBot="1" x14ac:dyDescent="0.25">
      <c r="A244" s="2" t="s">
        <v>97</v>
      </c>
      <c r="H244" s="353"/>
      <c r="J244" s="353"/>
      <c r="L244" s="353"/>
      <c r="N244" s="353"/>
    </row>
    <row r="245" spans="1:14" ht="13.5" thickBot="1" x14ac:dyDescent="0.25">
      <c r="A245" s="2" t="s">
        <v>96</v>
      </c>
      <c r="H245" s="352"/>
      <c r="J245" s="352"/>
      <c r="L245" s="352"/>
      <c r="N245" s="352"/>
    </row>
  </sheetData>
  <mergeCells count="2">
    <mergeCell ref="A2:Q2"/>
    <mergeCell ref="A3:Q3"/>
  </mergeCells>
  <phoneticPr fontId="23" type="noConversion"/>
  <conditionalFormatting sqref="S150">
    <cfRule type="expression" dxfId="25" priority="11">
      <formula>$S$150=FALSE</formula>
    </cfRule>
    <cfRule type="expression" dxfId="24" priority="12">
      <formula>$S$150=TRUE</formula>
    </cfRule>
  </conditionalFormatting>
  <conditionalFormatting sqref="S82">
    <cfRule type="expression" dxfId="23" priority="1">
      <formula>$S$81&lt;&gt;$S$79</formula>
    </cfRule>
    <cfRule type="expression" dxfId="22" priority="2">
      <formula>$S$81=$S$79</formula>
    </cfRule>
  </conditionalFormatting>
  <dataValidations count="2">
    <dataValidation allowBlank="1" showInputMessage="1" showErrorMessage="1" promptTitle="Data Type" prompt="Date of Budget Revision" sqref="H245 J245 L245 N245" xr:uid="{16D9220D-06E0-4449-8FFA-0C501D8E48BF}"/>
    <dataValidation allowBlank="1" showInputMessage="1" showErrorMessage="1" promptTitle="Data Type" prompt="Electronic signature of a Regional Manager approving the budget revision after proper authorizations from ALDOT were received by Agency and accounting staff adjusted project amount in CPMS. " sqref="H244 J244 L244 N244" xr:uid="{8065893A-DFBE-43F4-9AF4-23A5524836ED}"/>
  </dataValidations>
  <pageMargins left="0.7" right="0.7" top="0.75" bottom="0.75" header="0.3" footer="0.3"/>
  <pageSetup scale="96" orientation="portrait" horizontalDpi="4294967295" verticalDpi="4294967295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U249"/>
  <sheetViews>
    <sheetView zoomScale="145" zoomScaleNormal="145" workbookViewId="0">
      <selection activeCell="I10" sqref="I10"/>
    </sheetView>
  </sheetViews>
  <sheetFormatPr defaultColWidth="8.85546875" defaultRowHeight="12.75" x14ac:dyDescent="0.2"/>
  <cols>
    <col min="1" max="1" width="15.5703125" style="2" customWidth="1"/>
    <col min="2" max="2" width="11.7109375" style="2" bestFit="1" customWidth="1"/>
    <col min="3" max="3" width="11.5703125" style="2" customWidth="1"/>
    <col min="4" max="4" width="8.85546875" style="2"/>
    <col min="5" max="5" width="15.28515625" style="2" bestFit="1" customWidth="1"/>
    <col min="6" max="6" width="16.28515625" style="2" bestFit="1" customWidth="1"/>
    <col min="7" max="7" width="5.7109375" style="22" customWidth="1"/>
    <col min="8" max="8" width="11.28515625" style="22" bestFit="1" customWidth="1"/>
    <col min="9" max="9" width="5.7109375" style="22" customWidth="1"/>
    <col min="10" max="10" width="11.28515625" style="22" bestFit="1" customWidth="1"/>
    <col min="11" max="11" width="5.7109375" style="22" customWidth="1"/>
    <col min="12" max="12" width="11.28515625" style="22" bestFit="1" customWidth="1"/>
    <col min="13" max="13" width="5.7109375" style="22" customWidth="1"/>
    <col min="14" max="14" width="11.28515625" style="22" bestFit="1" customWidth="1"/>
    <col min="15" max="15" width="5.7109375" style="2" customWidth="1"/>
    <col min="16" max="16" width="16.5703125" style="2" bestFit="1" customWidth="1"/>
    <col min="17" max="17" width="5.7109375" style="2" customWidth="1"/>
    <col min="18" max="18" width="14" style="2" bestFit="1" customWidth="1"/>
    <col min="19" max="20" width="8.85546875" style="2"/>
    <col min="21" max="21" width="11.28515625" style="2" bestFit="1" customWidth="1"/>
    <col min="22" max="16384" width="8.85546875" style="2"/>
  </cols>
  <sheetData>
    <row r="2" spans="1:17" x14ac:dyDescent="0.2">
      <c r="A2" s="477" t="s">
        <v>349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331"/>
    </row>
    <row r="3" spans="1:17" x14ac:dyDescent="0.2">
      <c r="A3" s="476" t="str">
        <f>'Non CARES Original Budget'!A3</f>
        <v>OCTOBER 1, 2022 - SEPTEMBER 30, 2023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31"/>
    </row>
    <row r="4" spans="1:17" x14ac:dyDescent="0.2">
      <c r="A4" s="3"/>
      <c r="B4" s="3"/>
      <c r="C4" s="3"/>
      <c r="D4" s="3"/>
      <c r="E4" s="3"/>
      <c r="F4" s="3"/>
      <c r="G4" s="33"/>
      <c r="H4" s="33"/>
      <c r="I4" s="33"/>
      <c r="J4" s="33"/>
      <c r="K4" s="33"/>
      <c r="L4" s="33"/>
      <c r="M4" s="33"/>
      <c r="N4" s="33"/>
      <c r="O4" s="3"/>
      <c r="P4" s="3"/>
      <c r="Q4" s="3"/>
    </row>
    <row r="5" spans="1:17" x14ac:dyDescent="0.2">
      <c r="A5" s="4" t="s">
        <v>41</v>
      </c>
      <c r="C5" s="17" t="str">
        <f>'Non CARES Original Budget'!C5</f>
        <v>Lawrence County Commission RPT-040 FY 2023</v>
      </c>
    </row>
    <row r="6" spans="1:17" x14ac:dyDescent="0.2">
      <c r="A6" s="4" t="s">
        <v>42</v>
      </c>
      <c r="C6" s="2" t="str">
        <f>'Non CARES Budget Revision Form'!C6</f>
        <v>FY 2023</v>
      </c>
    </row>
    <row r="7" spans="1:17" x14ac:dyDescent="0.2">
      <c r="A7" s="4"/>
    </row>
    <row r="8" spans="1:17" x14ac:dyDescent="0.2">
      <c r="A8" s="4"/>
    </row>
    <row r="9" spans="1:17" x14ac:dyDescent="0.2">
      <c r="A9" s="108" t="s">
        <v>161</v>
      </c>
      <c r="B9" s="105">
        <v>4329</v>
      </c>
      <c r="C9" s="106"/>
      <c r="D9" s="106"/>
    </row>
    <row r="10" spans="1:17" x14ac:dyDescent="0.2">
      <c r="A10" s="108" t="s">
        <v>162</v>
      </c>
      <c r="B10" s="107" t="s">
        <v>163</v>
      </c>
      <c r="C10" s="106"/>
      <c r="D10" s="106"/>
    </row>
    <row r="11" spans="1:17" x14ac:dyDescent="0.2">
      <c r="A11" s="108" t="s">
        <v>164</v>
      </c>
      <c r="B11" s="107" t="s">
        <v>165</v>
      </c>
      <c r="C11" s="106"/>
      <c r="D11" s="106"/>
    </row>
    <row r="12" spans="1:17" x14ac:dyDescent="0.2">
      <c r="A12" s="87" t="s">
        <v>166</v>
      </c>
      <c r="B12" s="88" t="s">
        <v>167</v>
      </c>
      <c r="C12" s="88" t="s">
        <v>178</v>
      </c>
      <c r="D12" s="88"/>
    </row>
    <row r="13" spans="1:17" x14ac:dyDescent="0.2">
      <c r="A13" s="87" t="s">
        <v>169</v>
      </c>
      <c r="B13" s="89">
        <v>100</v>
      </c>
      <c r="C13" s="89" t="s">
        <v>293</v>
      </c>
      <c r="D13" s="89" t="s">
        <v>328</v>
      </c>
    </row>
    <row r="14" spans="1:17" x14ac:dyDescent="0.2">
      <c r="A14" s="87" t="s">
        <v>180</v>
      </c>
      <c r="B14" s="112">
        <v>1</v>
      </c>
      <c r="C14" s="87"/>
      <c r="D14" s="87"/>
      <c r="H14" s="2"/>
      <c r="I14" s="34"/>
      <c r="J14" s="2"/>
      <c r="K14" s="34"/>
      <c r="L14" s="2"/>
      <c r="N14" s="2"/>
    </row>
    <row r="15" spans="1:17" x14ac:dyDescent="0.2">
      <c r="A15" s="87" t="s">
        <v>181</v>
      </c>
      <c r="B15" s="113">
        <v>0</v>
      </c>
      <c r="C15" s="88"/>
      <c r="D15" s="88"/>
      <c r="H15" s="2"/>
      <c r="I15" s="34"/>
      <c r="J15" s="2"/>
      <c r="K15" s="34"/>
      <c r="L15" s="2"/>
      <c r="N15" s="2"/>
    </row>
    <row r="16" spans="1:17" x14ac:dyDescent="0.2">
      <c r="A16" s="4"/>
      <c r="H16" s="2"/>
      <c r="J16" s="2"/>
      <c r="L16" s="2"/>
      <c r="N16" s="2"/>
    </row>
    <row r="17" spans="1:18" x14ac:dyDescent="0.2">
      <c r="E17" s="9"/>
      <c r="F17" s="19" t="str">
        <f>A19</f>
        <v>OP</v>
      </c>
      <c r="G17" s="34"/>
      <c r="H17" s="19" t="s">
        <v>20</v>
      </c>
      <c r="I17" s="34"/>
      <c r="J17" s="19" t="s">
        <v>20</v>
      </c>
      <c r="K17" s="34"/>
      <c r="L17" s="19" t="s">
        <v>20</v>
      </c>
      <c r="M17" s="34"/>
      <c r="N17" s="19" t="s">
        <v>20</v>
      </c>
      <c r="P17" s="19" t="str">
        <f>A19</f>
        <v>OP</v>
      </c>
      <c r="Q17" s="12"/>
      <c r="R17" s="19" t="s">
        <v>89</v>
      </c>
    </row>
    <row r="18" spans="1:18" x14ac:dyDescent="0.2">
      <c r="A18" s="15" t="s">
        <v>112</v>
      </c>
      <c r="B18" s="15"/>
      <c r="C18" s="40">
        <f>1-B14</f>
        <v>0</v>
      </c>
      <c r="E18" s="10"/>
      <c r="F18" s="19" t="s">
        <v>43</v>
      </c>
      <c r="G18" s="34"/>
      <c r="H18" s="19" t="s">
        <v>103</v>
      </c>
      <c r="I18" s="34"/>
      <c r="J18" s="19" t="s">
        <v>104</v>
      </c>
      <c r="K18" s="34"/>
      <c r="L18" s="19" t="s">
        <v>105</v>
      </c>
      <c r="M18" s="34"/>
      <c r="N18" s="19" t="s">
        <v>106</v>
      </c>
      <c r="P18" s="19" t="s">
        <v>43</v>
      </c>
      <c r="Q18" s="12"/>
      <c r="R18" s="19" t="s">
        <v>90</v>
      </c>
    </row>
    <row r="19" spans="1:18" x14ac:dyDescent="0.2">
      <c r="A19" s="15" t="s">
        <v>171</v>
      </c>
      <c r="B19" s="16"/>
      <c r="C19" s="98" t="str">
        <f>B13&amp;C13&amp;D13</f>
        <v>100075510</v>
      </c>
      <c r="E19" s="10"/>
      <c r="F19" s="19" t="s">
        <v>20</v>
      </c>
      <c r="G19" s="34"/>
      <c r="P19" s="19" t="s">
        <v>20</v>
      </c>
      <c r="Q19" s="12"/>
      <c r="R19" s="19" t="s">
        <v>91</v>
      </c>
    </row>
    <row r="20" spans="1:18" ht="15" x14ac:dyDescent="0.25">
      <c r="E20" s="10"/>
      <c r="F20" s="12"/>
      <c r="G20" s="34"/>
      <c r="H20" s="25"/>
      <c r="I20" s="37"/>
      <c r="J20" s="25"/>
      <c r="K20" s="37"/>
      <c r="L20" s="25"/>
      <c r="M20" s="36"/>
      <c r="N20" s="25"/>
      <c r="P20" s="30"/>
      <c r="Q20" s="12"/>
    </row>
    <row r="21" spans="1:18" ht="15" x14ac:dyDescent="0.25">
      <c r="A21" s="42" t="s">
        <v>232</v>
      </c>
      <c r="B21" s="4"/>
      <c r="C21" s="4"/>
      <c r="E21" s="1"/>
      <c r="F21" s="121">
        <v>0</v>
      </c>
      <c r="G21" s="120"/>
      <c r="H21" s="25">
        <v>0</v>
      </c>
      <c r="I21" s="123"/>
      <c r="J21" s="25">
        <v>0</v>
      </c>
      <c r="K21" s="123"/>
      <c r="L21" s="25">
        <v>0</v>
      </c>
      <c r="M21" s="36"/>
      <c r="N21" s="25">
        <v>0</v>
      </c>
      <c r="O21" s="25"/>
      <c r="P21" s="30">
        <f>+F21+H21+J21+L21+N21</f>
        <v>0</v>
      </c>
      <c r="Q21" s="6"/>
    </row>
    <row r="22" spans="1:18" ht="15" x14ac:dyDescent="0.25">
      <c r="A22" t="s">
        <v>187</v>
      </c>
      <c r="B22" s="4"/>
      <c r="C22" s="4"/>
      <c r="E22" s="1"/>
      <c r="F22" s="121">
        <v>0</v>
      </c>
      <c r="G22" s="120"/>
      <c r="H22" s="25">
        <v>0</v>
      </c>
      <c r="I22" s="123"/>
      <c r="J22" s="25">
        <v>0</v>
      </c>
      <c r="K22" s="123"/>
      <c r="L22" s="25">
        <v>0</v>
      </c>
      <c r="M22" s="36"/>
      <c r="N22" s="25">
        <v>0</v>
      </c>
      <c r="O22" s="25"/>
      <c r="P22" s="30">
        <f t="shared" ref="P22:P75" si="0">+F22+H22+J22+L22+N22</f>
        <v>0</v>
      </c>
      <c r="Q22" s="6"/>
    </row>
    <row r="23" spans="1:18" ht="15" x14ac:dyDescent="0.25">
      <c r="A23" t="s">
        <v>119</v>
      </c>
      <c r="B23" s="4"/>
      <c r="C23" s="4"/>
      <c r="E23" s="1"/>
      <c r="F23" s="121">
        <v>75000</v>
      </c>
      <c r="G23" s="120"/>
      <c r="H23" s="25">
        <v>0</v>
      </c>
      <c r="I23" s="123"/>
      <c r="J23" s="25">
        <v>0</v>
      </c>
      <c r="K23" s="123"/>
      <c r="L23" s="25">
        <v>0</v>
      </c>
      <c r="M23" s="36"/>
      <c r="N23" s="25">
        <v>0</v>
      </c>
      <c r="O23" s="25"/>
      <c r="P23" s="30">
        <f t="shared" si="0"/>
        <v>75000</v>
      </c>
      <c r="Q23" s="6"/>
    </row>
    <row r="24" spans="1:18" ht="15" x14ac:dyDescent="0.25">
      <c r="A24" t="s">
        <v>188</v>
      </c>
      <c r="B24" s="4"/>
      <c r="C24" s="4"/>
      <c r="E24" s="1"/>
      <c r="F24" s="121">
        <v>0</v>
      </c>
      <c r="G24" s="120"/>
      <c r="H24" s="25">
        <v>0</v>
      </c>
      <c r="I24" s="123"/>
      <c r="J24" s="25">
        <v>0</v>
      </c>
      <c r="K24" s="123"/>
      <c r="L24" s="25">
        <v>0</v>
      </c>
      <c r="M24" s="36"/>
      <c r="N24" s="25">
        <v>0</v>
      </c>
      <c r="O24" s="25"/>
      <c r="P24" s="30">
        <f t="shared" si="0"/>
        <v>0</v>
      </c>
      <c r="Q24" s="6"/>
    </row>
    <row r="25" spans="1:18" ht="15" x14ac:dyDescent="0.25">
      <c r="A25" t="s">
        <v>189</v>
      </c>
      <c r="B25" s="4"/>
      <c r="C25" s="4"/>
      <c r="E25" s="1"/>
      <c r="F25" s="121">
        <v>0</v>
      </c>
      <c r="G25" s="120"/>
      <c r="H25" s="25">
        <v>0</v>
      </c>
      <c r="I25" s="123"/>
      <c r="J25" s="25">
        <v>0</v>
      </c>
      <c r="K25" s="123"/>
      <c r="L25" s="25">
        <v>0</v>
      </c>
      <c r="M25" s="36"/>
      <c r="N25" s="25">
        <v>0</v>
      </c>
      <c r="O25" s="25"/>
      <c r="P25" s="30">
        <f t="shared" si="0"/>
        <v>0</v>
      </c>
      <c r="Q25" s="6"/>
    </row>
    <row r="26" spans="1:18" ht="15" x14ac:dyDescent="0.25">
      <c r="A26" t="s">
        <v>190</v>
      </c>
      <c r="B26" s="4"/>
      <c r="C26" s="4"/>
      <c r="E26" s="1"/>
      <c r="F26" s="121">
        <v>0</v>
      </c>
      <c r="G26" s="120"/>
      <c r="H26" s="25">
        <v>0</v>
      </c>
      <c r="I26" s="123"/>
      <c r="J26" s="25">
        <v>0</v>
      </c>
      <c r="K26" s="123"/>
      <c r="L26" s="25">
        <v>0</v>
      </c>
      <c r="M26" s="36"/>
      <c r="N26" s="25">
        <v>0</v>
      </c>
      <c r="O26" s="25"/>
      <c r="P26" s="30">
        <f t="shared" si="0"/>
        <v>0</v>
      </c>
      <c r="Q26" s="6"/>
    </row>
    <row r="27" spans="1:18" ht="15" x14ac:dyDescent="0.25">
      <c r="A27" t="s">
        <v>120</v>
      </c>
      <c r="B27" s="4"/>
      <c r="C27" s="4"/>
      <c r="E27" s="1"/>
      <c r="F27" s="121">
        <v>0</v>
      </c>
      <c r="G27" s="120"/>
      <c r="H27" s="25">
        <v>0</v>
      </c>
      <c r="I27" s="123"/>
      <c r="J27" s="25">
        <v>0</v>
      </c>
      <c r="K27" s="123"/>
      <c r="L27" s="25">
        <v>0</v>
      </c>
      <c r="M27" s="36"/>
      <c r="N27" s="25">
        <v>0</v>
      </c>
      <c r="O27" s="25"/>
      <c r="P27" s="30">
        <f t="shared" si="0"/>
        <v>0</v>
      </c>
      <c r="Q27" s="6"/>
    </row>
    <row r="28" spans="1:18" ht="15" x14ac:dyDescent="0.25">
      <c r="A28" t="s">
        <v>191</v>
      </c>
      <c r="B28" s="4"/>
      <c r="C28" s="4"/>
      <c r="E28" s="1"/>
      <c r="F28" s="121">
        <v>0</v>
      </c>
      <c r="G28" s="120"/>
      <c r="H28" s="25">
        <v>0</v>
      </c>
      <c r="I28" s="123"/>
      <c r="J28" s="25">
        <v>0</v>
      </c>
      <c r="K28" s="123"/>
      <c r="L28" s="25">
        <v>0</v>
      </c>
      <c r="M28" s="36"/>
      <c r="N28" s="25">
        <v>0</v>
      </c>
      <c r="O28" s="25"/>
      <c r="P28" s="30">
        <f t="shared" si="0"/>
        <v>0</v>
      </c>
      <c r="Q28" s="6"/>
    </row>
    <row r="29" spans="1:18" ht="15" x14ac:dyDescent="0.25">
      <c r="A29" t="s">
        <v>192</v>
      </c>
      <c r="B29" s="4"/>
      <c r="C29" s="4"/>
      <c r="E29" s="1"/>
      <c r="F29" s="121">
        <v>0</v>
      </c>
      <c r="G29" s="120"/>
      <c r="H29" s="25">
        <v>0</v>
      </c>
      <c r="I29" s="123"/>
      <c r="J29" s="25">
        <v>0</v>
      </c>
      <c r="K29" s="123"/>
      <c r="L29" s="25">
        <v>0</v>
      </c>
      <c r="M29" s="36"/>
      <c r="N29" s="25">
        <v>0</v>
      </c>
      <c r="O29" s="25"/>
      <c r="P29" s="30">
        <f t="shared" si="0"/>
        <v>0</v>
      </c>
      <c r="Q29" s="6"/>
    </row>
    <row r="30" spans="1:18" ht="15" x14ac:dyDescent="0.25">
      <c r="A30" t="s">
        <v>193</v>
      </c>
      <c r="B30" s="4"/>
      <c r="C30" s="4"/>
      <c r="E30" s="1"/>
      <c r="F30" s="121">
        <v>0</v>
      </c>
      <c r="G30" s="119"/>
      <c r="H30" s="54">
        <v>0</v>
      </c>
      <c r="I30" s="124"/>
      <c r="J30" s="54">
        <v>0</v>
      </c>
      <c r="K30" s="124"/>
      <c r="L30" s="54">
        <v>0</v>
      </c>
      <c r="M30" s="36"/>
      <c r="N30" s="25">
        <v>0</v>
      </c>
      <c r="O30" s="25"/>
      <c r="P30" s="30">
        <f t="shared" si="0"/>
        <v>0</v>
      </c>
      <c r="Q30" s="6"/>
    </row>
    <row r="31" spans="1:18" ht="15" x14ac:dyDescent="0.25">
      <c r="A31" t="s">
        <v>194</v>
      </c>
      <c r="B31" s="4"/>
      <c r="C31" s="4"/>
      <c r="E31" s="1"/>
      <c r="F31" s="121">
        <v>0</v>
      </c>
      <c r="G31" s="119"/>
      <c r="H31" s="54">
        <v>0</v>
      </c>
      <c r="I31" s="124"/>
      <c r="J31" s="54">
        <v>0</v>
      </c>
      <c r="K31" s="124"/>
      <c r="L31" s="54">
        <v>0</v>
      </c>
      <c r="M31" s="36"/>
      <c r="N31" s="25">
        <v>0</v>
      </c>
      <c r="O31" s="25"/>
      <c r="P31" s="30">
        <f>+F31+H31+J31+L31+N31</f>
        <v>0</v>
      </c>
      <c r="Q31" s="6"/>
    </row>
    <row r="32" spans="1:18" ht="15" x14ac:dyDescent="0.25">
      <c r="A32" t="s">
        <v>195</v>
      </c>
      <c r="B32" s="4"/>
      <c r="C32" s="4"/>
      <c r="E32" s="1"/>
      <c r="F32" s="121">
        <v>0</v>
      </c>
      <c r="G32" s="119"/>
      <c r="H32" s="54">
        <v>0</v>
      </c>
      <c r="I32" s="124"/>
      <c r="J32" s="54">
        <v>0</v>
      </c>
      <c r="K32" s="124"/>
      <c r="L32" s="54">
        <v>0</v>
      </c>
      <c r="M32" s="36"/>
      <c r="N32" s="25">
        <v>0</v>
      </c>
      <c r="O32" s="25"/>
      <c r="P32" s="30">
        <f t="shared" si="0"/>
        <v>0</v>
      </c>
      <c r="Q32" s="6"/>
    </row>
    <row r="33" spans="1:17" ht="15" x14ac:dyDescent="0.25">
      <c r="A33" t="s">
        <v>196</v>
      </c>
      <c r="B33" s="4"/>
      <c r="C33" s="4"/>
      <c r="E33" s="1"/>
      <c r="F33" s="121">
        <v>0</v>
      </c>
      <c r="G33" s="119"/>
      <c r="H33" s="54">
        <v>0</v>
      </c>
      <c r="I33" s="124"/>
      <c r="J33" s="54">
        <v>0</v>
      </c>
      <c r="K33" s="124"/>
      <c r="L33" s="54">
        <v>0</v>
      </c>
      <c r="M33" s="36"/>
      <c r="N33" s="25">
        <v>0</v>
      </c>
      <c r="O33" s="25"/>
      <c r="P33" s="30">
        <f t="shared" si="0"/>
        <v>0</v>
      </c>
      <c r="Q33" s="6"/>
    </row>
    <row r="34" spans="1:17" ht="15" x14ac:dyDescent="0.25">
      <c r="A34" t="s">
        <v>197</v>
      </c>
      <c r="B34" s="4"/>
      <c r="C34" s="4"/>
      <c r="E34" s="1"/>
      <c r="F34" s="121">
        <v>0</v>
      </c>
      <c r="G34" s="119"/>
      <c r="H34" s="54">
        <v>0</v>
      </c>
      <c r="I34" s="124"/>
      <c r="J34" s="54">
        <v>0</v>
      </c>
      <c r="K34" s="124"/>
      <c r="L34" s="54">
        <v>0</v>
      </c>
      <c r="M34" s="36"/>
      <c r="N34" s="25">
        <v>0</v>
      </c>
      <c r="O34" s="25"/>
      <c r="P34" s="30">
        <f t="shared" si="0"/>
        <v>0</v>
      </c>
      <c r="Q34" s="6"/>
    </row>
    <row r="35" spans="1:17" ht="15" x14ac:dyDescent="0.25">
      <c r="A35" t="s">
        <v>125</v>
      </c>
      <c r="B35" s="4"/>
      <c r="C35" s="4"/>
      <c r="E35" s="1"/>
      <c r="F35" s="121">
        <v>0</v>
      </c>
      <c r="G35" s="119"/>
      <c r="H35" s="54">
        <v>0</v>
      </c>
      <c r="I35" s="124"/>
      <c r="J35" s="54">
        <v>0</v>
      </c>
      <c r="K35" s="124"/>
      <c r="L35" s="54">
        <v>0</v>
      </c>
      <c r="M35" s="36"/>
      <c r="N35" s="25">
        <v>0</v>
      </c>
      <c r="O35" s="25"/>
      <c r="P35" s="30">
        <f t="shared" si="0"/>
        <v>0</v>
      </c>
      <c r="Q35" s="6"/>
    </row>
    <row r="36" spans="1:17" ht="15" x14ac:dyDescent="0.25">
      <c r="A36" t="s">
        <v>198</v>
      </c>
      <c r="B36" s="4"/>
      <c r="C36" s="4"/>
      <c r="E36" s="1"/>
      <c r="F36" s="121">
        <v>0</v>
      </c>
      <c r="G36" s="119"/>
      <c r="H36" s="54">
        <v>0</v>
      </c>
      <c r="I36" s="124"/>
      <c r="J36" s="54">
        <v>0</v>
      </c>
      <c r="K36" s="124"/>
      <c r="L36" s="54">
        <v>0</v>
      </c>
      <c r="M36" s="36"/>
      <c r="N36" s="25">
        <v>0</v>
      </c>
      <c r="O36" s="25"/>
      <c r="P36" s="30">
        <f t="shared" si="0"/>
        <v>0</v>
      </c>
      <c r="Q36" s="6"/>
    </row>
    <row r="37" spans="1:17" ht="15" x14ac:dyDescent="0.25">
      <c r="A37" t="s">
        <v>199</v>
      </c>
      <c r="B37" s="4"/>
      <c r="C37" s="4"/>
      <c r="E37" s="1"/>
      <c r="F37" s="121">
        <v>0</v>
      </c>
      <c r="G37" s="119"/>
      <c r="H37" s="54">
        <v>0</v>
      </c>
      <c r="I37" s="124"/>
      <c r="J37" s="54">
        <v>0</v>
      </c>
      <c r="K37" s="124"/>
      <c r="L37" s="54">
        <v>0</v>
      </c>
      <c r="M37" s="36"/>
      <c r="N37" s="25">
        <v>0</v>
      </c>
      <c r="O37" s="25"/>
      <c r="P37" s="30">
        <f t="shared" si="0"/>
        <v>0</v>
      </c>
      <c r="Q37" s="6"/>
    </row>
    <row r="38" spans="1:17" ht="15" x14ac:dyDescent="0.25">
      <c r="A38" t="s">
        <v>200</v>
      </c>
      <c r="B38" s="4"/>
      <c r="C38" s="4"/>
      <c r="E38" s="1"/>
      <c r="F38" s="121">
        <v>0</v>
      </c>
      <c r="G38" s="119"/>
      <c r="H38" s="54">
        <v>0</v>
      </c>
      <c r="I38" s="124"/>
      <c r="J38" s="54">
        <v>0</v>
      </c>
      <c r="K38" s="124"/>
      <c r="L38" s="54">
        <v>0</v>
      </c>
      <c r="M38" s="36"/>
      <c r="N38" s="25">
        <v>0</v>
      </c>
      <c r="O38" s="25"/>
      <c r="P38" s="30">
        <f t="shared" si="0"/>
        <v>0</v>
      </c>
      <c r="Q38" s="6"/>
    </row>
    <row r="39" spans="1:17" ht="15" x14ac:dyDescent="0.25">
      <c r="A39" t="s">
        <v>201</v>
      </c>
      <c r="B39" s="4"/>
      <c r="C39" s="4"/>
      <c r="E39" s="1"/>
      <c r="F39" s="121">
        <v>0</v>
      </c>
      <c r="G39" s="119"/>
      <c r="H39" s="54">
        <v>0</v>
      </c>
      <c r="I39" s="124"/>
      <c r="J39" s="54">
        <v>0</v>
      </c>
      <c r="K39" s="124"/>
      <c r="L39" s="54">
        <v>0</v>
      </c>
      <c r="M39" s="36"/>
      <c r="N39" s="25">
        <v>0</v>
      </c>
      <c r="O39" s="25"/>
      <c r="P39" s="30">
        <f t="shared" si="0"/>
        <v>0</v>
      </c>
      <c r="Q39" s="6"/>
    </row>
    <row r="40" spans="1:17" ht="15" x14ac:dyDescent="0.25">
      <c r="A40" t="s">
        <v>202</v>
      </c>
      <c r="B40" s="4"/>
      <c r="C40" s="4"/>
      <c r="E40" s="1"/>
      <c r="F40" s="121">
        <v>0</v>
      </c>
      <c r="G40" s="119"/>
      <c r="H40" s="54">
        <v>0</v>
      </c>
      <c r="I40" s="124"/>
      <c r="J40" s="54">
        <v>0</v>
      </c>
      <c r="K40" s="124"/>
      <c r="L40" s="54">
        <v>0</v>
      </c>
      <c r="M40" s="36"/>
      <c r="N40" s="25">
        <v>0</v>
      </c>
      <c r="O40" s="25"/>
      <c r="P40" s="30">
        <f t="shared" si="0"/>
        <v>0</v>
      </c>
      <c r="Q40" s="6"/>
    </row>
    <row r="41" spans="1:17" ht="15" x14ac:dyDescent="0.25">
      <c r="A41" t="s">
        <v>203</v>
      </c>
      <c r="B41" s="4"/>
      <c r="C41" s="4"/>
      <c r="E41" s="1"/>
      <c r="F41" s="121">
        <v>0</v>
      </c>
      <c r="G41" s="119"/>
      <c r="H41" s="54">
        <v>0</v>
      </c>
      <c r="I41" s="124"/>
      <c r="J41" s="54">
        <v>0</v>
      </c>
      <c r="K41" s="124"/>
      <c r="L41" s="54">
        <v>0</v>
      </c>
      <c r="M41" s="36"/>
      <c r="N41" s="25">
        <v>0</v>
      </c>
      <c r="O41" s="25"/>
      <c r="P41" s="30">
        <f t="shared" si="0"/>
        <v>0</v>
      </c>
      <c r="Q41" s="6"/>
    </row>
    <row r="42" spans="1:17" ht="15" x14ac:dyDescent="0.25">
      <c r="A42" t="s">
        <v>204</v>
      </c>
      <c r="B42" s="4"/>
      <c r="C42" s="4"/>
      <c r="E42" s="1"/>
      <c r="F42" s="121">
        <v>0</v>
      </c>
      <c r="G42" s="119"/>
      <c r="H42" s="54">
        <v>0</v>
      </c>
      <c r="I42" s="124"/>
      <c r="J42" s="54">
        <v>0</v>
      </c>
      <c r="K42" s="124"/>
      <c r="L42" s="54">
        <v>0</v>
      </c>
      <c r="M42" s="36"/>
      <c r="N42" s="25">
        <v>0</v>
      </c>
      <c r="O42" s="25"/>
      <c r="P42" s="30">
        <f t="shared" si="0"/>
        <v>0</v>
      </c>
      <c r="Q42" s="6"/>
    </row>
    <row r="43" spans="1:17" ht="15" x14ac:dyDescent="0.25">
      <c r="A43" t="s">
        <v>122</v>
      </c>
      <c r="B43" s="4"/>
      <c r="C43" s="4"/>
      <c r="E43" s="1"/>
      <c r="F43" s="121">
        <v>25000</v>
      </c>
      <c r="G43" s="119"/>
      <c r="H43" s="54">
        <v>0</v>
      </c>
      <c r="I43" s="124"/>
      <c r="J43" s="54">
        <v>0</v>
      </c>
      <c r="K43" s="124"/>
      <c r="L43" s="54">
        <v>0</v>
      </c>
      <c r="M43" s="36"/>
      <c r="N43" s="25">
        <v>0</v>
      </c>
      <c r="O43" s="25"/>
      <c r="P43" s="30">
        <f>+F43+H43+J43+L43+N43</f>
        <v>25000</v>
      </c>
      <c r="Q43" s="6"/>
    </row>
    <row r="44" spans="1:17" ht="15" x14ac:dyDescent="0.25">
      <c r="A44" t="s">
        <v>121</v>
      </c>
      <c r="B44" s="4"/>
      <c r="C44" s="4"/>
      <c r="E44" s="1"/>
      <c r="F44" s="121">
        <v>0</v>
      </c>
      <c r="G44" s="119"/>
      <c r="H44" s="54">
        <v>0</v>
      </c>
      <c r="I44" s="124"/>
      <c r="J44" s="54">
        <v>0</v>
      </c>
      <c r="K44" s="124"/>
      <c r="L44" s="54">
        <v>0</v>
      </c>
      <c r="M44" s="36"/>
      <c r="N44" s="25">
        <v>0</v>
      </c>
      <c r="O44" s="25"/>
      <c r="P44" s="30">
        <f t="shared" si="0"/>
        <v>0</v>
      </c>
      <c r="Q44" s="6"/>
    </row>
    <row r="45" spans="1:17" ht="15" x14ac:dyDescent="0.25">
      <c r="A45" t="s">
        <v>205</v>
      </c>
      <c r="B45" s="4"/>
      <c r="C45" s="4"/>
      <c r="E45" s="1"/>
      <c r="F45" s="121">
        <v>0</v>
      </c>
      <c r="G45" s="119"/>
      <c r="H45" s="54">
        <v>0</v>
      </c>
      <c r="I45" s="124"/>
      <c r="J45" s="54">
        <v>0</v>
      </c>
      <c r="K45" s="124"/>
      <c r="L45" s="54">
        <v>0</v>
      </c>
      <c r="M45" s="36"/>
      <c r="N45" s="25">
        <v>0</v>
      </c>
      <c r="O45" s="25"/>
      <c r="P45" s="30">
        <f t="shared" si="0"/>
        <v>0</v>
      </c>
      <c r="Q45" s="6"/>
    </row>
    <row r="46" spans="1:17" ht="15" x14ac:dyDescent="0.25">
      <c r="A46" t="s">
        <v>206</v>
      </c>
      <c r="B46" s="4"/>
      <c r="C46" s="4"/>
      <c r="E46" s="1"/>
      <c r="F46" s="121">
        <v>0</v>
      </c>
      <c r="G46" s="119"/>
      <c r="H46" s="54">
        <v>0</v>
      </c>
      <c r="I46" s="124"/>
      <c r="J46" s="54">
        <v>0</v>
      </c>
      <c r="K46" s="124"/>
      <c r="L46" s="54">
        <v>0</v>
      </c>
      <c r="M46" s="36"/>
      <c r="N46" s="25">
        <v>0</v>
      </c>
      <c r="O46" s="25"/>
      <c r="P46" s="30">
        <f t="shared" si="0"/>
        <v>0</v>
      </c>
      <c r="Q46" s="6"/>
    </row>
    <row r="47" spans="1:17" ht="15" x14ac:dyDescent="0.25">
      <c r="A47" t="s">
        <v>207</v>
      </c>
      <c r="B47" s="4"/>
      <c r="C47" s="4"/>
      <c r="E47" s="1"/>
      <c r="F47" s="121">
        <v>0</v>
      </c>
      <c r="G47" s="119"/>
      <c r="H47" s="54">
        <v>0</v>
      </c>
      <c r="I47" s="124"/>
      <c r="J47" s="54">
        <v>0</v>
      </c>
      <c r="K47" s="124"/>
      <c r="L47" s="54">
        <v>0</v>
      </c>
      <c r="M47" s="36"/>
      <c r="N47" s="25">
        <v>0</v>
      </c>
      <c r="O47" s="25"/>
      <c r="P47" s="30">
        <f t="shared" si="0"/>
        <v>0</v>
      </c>
      <c r="Q47" s="6"/>
    </row>
    <row r="48" spans="1:17" ht="15" x14ac:dyDescent="0.25">
      <c r="A48" t="s">
        <v>208</v>
      </c>
      <c r="B48" s="4"/>
      <c r="C48" s="4"/>
      <c r="E48" s="1"/>
      <c r="F48" s="121">
        <v>0</v>
      </c>
      <c r="G48" s="119"/>
      <c r="H48" s="54">
        <v>0</v>
      </c>
      <c r="I48" s="124"/>
      <c r="J48" s="54">
        <v>0</v>
      </c>
      <c r="K48" s="124"/>
      <c r="L48" s="54">
        <v>0</v>
      </c>
      <c r="M48" s="36"/>
      <c r="N48" s="25">
        <v>0</v>
      </c>
      <c r="O48" s="25"/>
      <c r="P48" s="30">
        <f t="shared" si="0"/>
        <v>0</v>
      </c>
      <c r="Q48" s="6"/>
    </row>
    <row r="49" spans="1:17" ht="15" x14ac:dyDescent="0.25">
      <c r="A49" t="s">
        <v>209</v>
      </c>
      <c r="B49" s="4"/>
      <c r="C49" s="4"/>
      <c r="E49" s="1"/>
      <c r="F49" s="121">
        <v>0</v>
      </c>
      <c r="G49" s="119"/>
      <c r="H49" s="54">
        <v>0</v>
      </c>
      <c r="I49" s="124"/>
      <c r="J49" s="54">
        <v>0</v>
      </c>
      <c r="K49" s="124"/>
      <c r="L49" s="54">
        <v>0</v>
      </c>
      <c r="M49" s="36"/>
      <c r="N49" s="25">
        <v>0</v>
      </c>
      <c r="O49" s="25"/>
      <c r="P49" s="30">
        <f t="shared" si="0"/>
        <v>0</v>
      </c>
      <c r="Q49" s="6"/>
    </row>
    <row r="50" spans="1:17" ht="15" x14ac:dyDescent="0.25">
      <c r="A50" t="s">
        <v>210</v>
      </c>
      <c r="B50" s="4"/>
      <c r="C50" s="4"/>
      <c r="E50" s="1"/>
      <c r="F50" s="121">
        <v>0</v>
      </c>
      <c r="G50" s="119"/>
      <c r="H50" s="54">
        <v>0</v>
      </c>
      <c r="I50" s="124"/>
      <c r="J50" s="54">
        <v>0</v>
      </c>
      <c r="K50" s="124"/>
      <c r="L50" s="54">
        <v>0</v>
      </c>
      <c r="M50" s="36"/>
      <c r="N50" s="25">
        <v>0</v>
      </c>
      <c r="O50" s="25"/>
      <c r="P50" s="30">
        <f t="shared" si="0"/>
        <v>0</v>
      </c>
      <c r="Q50" s="6"/>
    </row>
    <row r="51" spans="1:17" ht="15" x14ac:dyDescent="0.25">
      <c r="A51" t="s">
        <v>211</v>
      </c>
      <c r="B51" s="4"/>
      <c r="C51" s="4"/>
      <c r="E51" s="1"/>
      <c r="F51" s="121">
        <v>0</v>
      </c>
      <c r="G51" s="119"/>
      <c r="H51" s="54">
        <v>0</v>
      </c>
      <c r="I51" s="124"/>
      <c r="J51" s="54">
        <v>0</v>
      </c>
      <c r="K51" s="124"/>
      <c r="L51" s="54">
        <v>0</v>
      </c>
      <c r="M51" s="36"/>
      <c r="N51" s="25">
        <v>0</v>
      </c>
      <c r="O51" s="25"/>
      <c r="P51" s="30">
        <f t="shared" si="0"/>
        <v>0</v>
      </c>
      <c r="Q51" s="6"/>
    </row>
    <row r="52" spans="1:17" ht="15" x14ac:dyDescent="0.25">
      <c r="A52" t="s">
        <v>124</v>
      </c>
      <c r="B52" s="4"/>
      <c r="C52" s="4"/>
      <c r="E52" s="1"/>
      <c r="F52" s="121">
        <v>0</v>
      </c>
      <c r="G52" s="119"/>
      <c r="H52" s="54">
        <v>0</v>
      </c>
      <c r="I52" s="124"/>
      <c r="J52" s="54">
        <v>0</v>
      </c>
      <c r="K52" s="124"/>
      <c r="L52" s="54">
        <v>0</v>
      </c>
      <c r="M52" s="36"/>
      <c r="N52" s="25">
        <v>0</v>
      </c>
      <c r="O52" s="25"/>
      <c r="P52" s="30">
        <f t="shared" si="0"/>
        <v>0</v>
      </c>
      <c r="Q52" s="6"/>
    </row>
    <row r="53" spans="1:17" ht="15" x14ac:dyDescent="0.25">
      <c r="A53" t="s">
        <v>118</v>
      </c>
      <c r="B53" s="4"/>
      <c r="C53" s="4"/>
      <c r="E53" s="1"/>
      <c r="F53" s="121">
        <v>0</v>
      </c>
      <c r="G53" s="119"/>
      <c r="H53" s="54">
        <v>0</v>
      </c>
      <c r="I53" s="124"/>
      <c r="J53" s="54">
        <v>0</v>
      </c>
      <c r="K53" s="124"/>
      <c r="L53" s="54">
        <v>0</v>
      </c>
      <c r="M53" s="36"/>
      <c r="N53" s="25">
        <v>0</v>
      </c>
      <c r="O53" s="25"/>
      <c r="P53" s="30">
        <f t="shared" si="0"/>
        <v>0</v>
      </c>
      <c r="Q53" s="6"/>
    </row>
    <row r="54" spans="1:17" ht="15" x14ac:dyDescent="0.25">
      <c r="A54" t="s">
        <v>212</v>
      </c>
      <c r="B54" s="4"/>
      <c r="C54" s="4"/>
      <c r="E54" s="1"/>
      <c r="F54" s="121">
        <v>0</v>
      </c>
      <c r="G54" s="119"/>
      <c r="H54" s="54">
        <v>0</v>
      </c>
      <c r="I54" s="124"/>
      <c r="J54" s="54">
        <v>0</v>
      </c>
      <c r="K54" s="124"/>
      <c r="L54" s="54">
        <v>0</v>
      </c>
      <c r="M54" s="36"/>
      <c r="N54" s="25">
        <v>0</v>
      </c>
      <c r="O54" s="25"/>
      <c r="P54" s="30">
        <f t="shared" si="0"/>
        <v>0</v>
      </c>
      <c r="Q54" s="6"/>
    </row>
    <row r="55" spans="1:17" ht="15" x14ac:dyDescent="0.25">
      <c r="A55" t="s">
        <v>213</v>
      </c>
      <c r="B55" s="4"/>
      <c r="C55" s="4"/>
      <c r="E55" s="1"/>
      <c r="F55" s="121">
        <v>0</v>
      </c>
      <c r="G55" s="119"/>
      <c r="H55" s="54">
        <v>0</v>
      </c>
      <c r="I55" s="124"/>
      <c r="J55" s="54">
        <v>0</v>
      </c>
      <c r="K55" s="124"/>
      <c r="L55" s="54">
        <v>0</v>
      </c>
      <c r="M55" s="36"/>
      <c r="N55" s="25">
        <v>0</v>
      </c>
      <c r="O55" s="25"/>
      <c r="P55" s="30">
        <f t="shared" si="0"/>
        <v>0</v>
      </c>
      <c r="Q55" s="6"/>
    </row>
    <row r="56" spans="1:17" ht="15" x14ac:dyDescent="0.25">
      <c r="A56" t="s">
        <v>214</v>
      </c>
      <c r="B56" s="4"/>
      <c r="C56" s="4"/>
      <c r="E56" s="1"/>
      <c r="F56" s="121">
        <v>0</v>
      </c>
      <c r="G56" s="119"/>
      <c r="H56" s="54">
        <v>0</v>
      </c>
      <c r="I56" s="124"/>
      <c r="J56" s="54">
        <v>0</v>
      </c>
      <c r="K56" s="124"/>
      <c r="L56" s="54">
        <v>0</v>
      </c>
      <c r="M56" s="36"/>
      <c r="N56" s="25">
        <v>0</v>
      </c>
      <c r="O56" s="25"/>
      <c r="P56" s="30">
        <f t="shared" si="0"/>
        <v>0</v>
      </c>
      <c r="Q56" s="6"/>
    </row>
    <row r="57" spans="1:17" ht="15" x14ac:dyDescent="0.25">
      <c r="A57" s="42" t="s">
        <v>233</v>
      </c>
      <c r="B57" s="4"/>
      <c r="C57" s="4"/>
      <c r="E57" s="1"/>
      <c r="F57" s="121">
        <v>0</v>
      </c>
      <c r="G57" s="119"/>
      <c r="H57" s="54">
        <v>0</v>
      </c>
      <c r="I57" s="124"/>
      <c r="J57" s="54">
        <v>0</v>
      </c>
      <c r="K57" s="124"/>
      <c r="L57" s="54">
        <v>0</v>
      </c>
      <c r="M57" s="36"/>
      <c r="N57" s="25">
        <v>0</v>
      </c>
      <c r="O57" s="25"/>
      <c r="P57" s="30">
        <f t="shared" si="0"/>
        <v>0</v>
      </c>
      <c r="Q57" s="6"/>
    </row>
    <row r="58" spans="1:17" ht="15" x14ac:dyDescent="0.25">
      <c r="A58" t="s">
        <v>215</v>
      </c>
      <c r="B58" s="4"/>
      <c r="C58" s="4"/>
      <c r="E58" s="1"/>
      <c r="F58" s="121">
        <v>0</v>
      </c>
      <c r="G58" s="119"/>
      <c r="H58" s="54">
        <v>0</v>
      </c>
      <c r="I58" s="124"/>
      <c r="J58" s="54">
        <v>0</v>
      </c>
      <c r="K58" s="124"/>
      <c r="L58" s="54">
        <v>0</v>
      </c>
      <c r="M58" s="36"/>
      <c r="N58" s="25">
        <v>0</v>
      </c>
      <c r="O58" s="25"/>
      <c r="P58" s="30">
        <f t="shared" si="0"/>
        <v>0</v>
      </c>
      <c r="Q58" s="6"/>
    </row>
    <row r="59" spans="1:17" ht="15" x14ac:dyDescent="0.25">
      <c r="A59" t="s">
        <v>75</v>
      </c>
      <c r="B59" s="4"/>
      <c r="C59" s="4"/>
      <c r="E59" s="1"/>
      <c r="F59" s="121">
        <v>0</v>
      </c>
      <c r="G59" s="119"/>
      <c r="H59" s="54">
        <v>0</v>
      </c>
      <c r="I59" s="124"/>
      <c r="J59" s="54">
        <v>0</v>
      </c>
      <c r="K59" s="124"/>
      <c r="L59" s="54">
        <v>0</v>
      </c>
      <c r="M59" s="36"/>
      <c r="N59" s="25">
        <v>0</v>
      </c>
      <c r="O59" s="25"/>
      <c r="P59" s="30">
        <f t="shared" si="0"/>
        <v>0</v>
      </c>
      <c r="Q59" s="6"/>
    </row>
    <row r="60" spans="1:17" ht="15" x14ac:dyDescent="0.25">
      <c r="A60" t="s">
        <v>216</v>
      </c>
      <c r="B60" s="4"/>
      <c r="C60" s="4"/>
      <c r="E60" s="1"/>
      <c r="F60" s="121">
        <v>0</v>
      </c>
      <c r="G60" s="119"/>
      <c r="H60" s="54">
        <v>0</v>
      </c>
      <c r="I60" s="124"/>
      <c r="J60" s="54">
        <v>0</v>
      </c>
      <c r="K60" s="124"/>
      <c r="L60" s="54">
        <v>0</v>
      </c>
      <c r="M60" s="36"/>
      <c r="N60" s="25">
        <v>0</v>
      </c>
      <c r="O60" s="25"/>
      <c r="P60" s="30">
        <f t="shared" si="0"/>
        <v>0</v>
      </c>
      <c r="Q60" s="6"/>
    </row>
    <row r="61" spans="1:17" ht="15" x14ac:dyDescent="0.25">
      <c r="A61" t="s">
        <v>217</v>
      </c>
      <c r="B61" s="4"/>
      <c r="C61" s="4"/>
      <c r="E61" s="1"/>
      <c r="F61" s="121">
        <v>0</v>
      </c>
      <c r="G61" s="119"/>
      <c r="H61" s="54">
        <v>0</v>
      </c>
      <c r="I61" s="124"/>
      <c r="J61" s="54">
        <v>0</v>
      </c>
      <c r="K61" s="124"/>
      <c r="L61" s="54">
        <v>0</v>
      </c>
      <c r="M61" s="36"/>
      <c r="N61" s="25">
        <v>0</v>
      </c>
      <c r="O61" s="25"/>
      <c r="P61" s="30">
        <f t="shared" si="0"/>
        <v>0</v>
      </c>
      <c r="Q61" s="6"/>
    </row>
    <row r="62" spans="1:17" ht="15" x14ac:dyDescent="0.25">
      <c r="A62" t="s">
        <v>218</v>
      </c>
      <c r="B62" s="4"/>
      <c r="C62" s="4"/>
      <c r="E62" s="1"/>
      <c r="F62" s="121">
        <v>0</v>
      </c>
      <c r="G62" s="119"/>
      <c r="H62" s="54">
        <v>0</v>
      </c>
      <c r="I62" s="124"/>
      <c r="J62" s="54">
        <v>0</v>
      </c>
      <c r="K62" s="124"/>
      <c r="L62" s="54">
        <v>0</v>
      </c>
      <c r="M62" s="36"/>
      <c r="N62" s="25">
        <v>0</v>
      </c>
      <c r="O62" s="25"/>
      <c r="P62" s="30">
        <f t="shared" si="0"/>
        <v>0</v>
      </c>
      <c r="Q62" s="6"/>
    </row>
    <row r="63" spans="1:17" ht="15" x14ac:dyDescent="0.25">
      <c r="A63" t="s">
        <v>219</v>
      </c>
      <c r="B63" s="4"/>
      <c r="C63" s="4"/>
      <c r="E63" s="1"/>
      <c r="F63" s="121">
        <v>0</v>
      </c>
      <c r="G63" s="119"/>
      <c r="H63" s="54">
        <v>0</v>
      </c>
      <c r="I63" s="124"/>
      <c r="J63" s="54">
        <v>0</v>
      </c>
      <c r="K63" s="124"/>
      <c r="L63" s="54">
        <v>0</v>
      </c>
      <c r="M63" s="36"/>
      <c r="N63" s="25">
        <v>0</v>
      </c>
      <c r="O63" s="25"/>
      <c r="P63" s="30">
        <f t="shared" si="0"/>
        <v>0</v>
      </c>
      <c r="Q63" s="6"/>
    </row>
    <row r="64" spans="1:17" ht="15" x14ac:dyDescent="0.25">
      <c r="A64" t="s">
        <v>220</v>
      </c>
      <c r="B64" s="4"/>
      <c r="C64" s="4"/>
      <c r="E64" s="1"/>
      <c r="F64" s="121">
        <v>0</v>
      </c>
      <c r="G64" s="119"/>
      <c r="H64" s="54">
        <v>0</v>
      </c>
      <c r="I64" s="124"/>
      <c r="J64" s="54">
        <v>0</v>
      </c>
      <c r="K64" s="124"/>
      <c r="L64" s="54">
        <v>0</v>
      </c>
      <c r="M64" s="36"/>
      <c r="N64" s="25">
        <v>0</v>
      </c>
      <c r="O64" s="25"/>
      <c r="P64" s="30">
        <f t="shared" si="0"/>
        <v>0</v>
      </c>
      <c r="Q64" s="6"/>
    </row>
    <row r="65" spans="1:21" ht="15" x14ac:dyDescent="0.25">
      <c r="A65" t="s">
        <v>221</v>
      </c>
      <c r="B65" s="4"/>
      <c r="C65" s="4"/>
      <c r="E65" s="1"/>
      <c r="F65" s="121">
        <v>0</v>
      </c>
      <c r="G65" s="119"/>
      <c r="H65" s="54">
        <v>0</v>
      </c>
      <c r="I65" s="124"/>
      <c r="J65" s="54">
        <v>0</v>
      </c>
      <c r="K65" s="124"/>
      <c r="L65" s="54">
        <v>0</v>
      </c>
      <c r="M65" s="36"/>
      <c r="N65" s="25">
        <v>0</v>
      </c>
      <c r="O65" s="25"/>
      <c r="P65" s="30">
        <f t="shared" si="0"/>
        <v>0</v>
      </c>
      <c r="Q65" s="6"/>
    </row>
    <row r="66" spans="1:21" ht="15" x14ac:dyDescent="0.25">
      <c r="A66" t="s">
        <v>222</v>
      </c>
      <c r="B66" s="4"/>
      <c r="C66" s="4"/>
      <c r="E66" s="1"/>
      <c r="F66" s="121">
        <v>0</v>
      </c>
      <c r="G66" s="119"/>
      <c r="H66" s="54">
        <v>0</v>
      </c>
      <c r="I66" s="124"/>
      <c r="J66" s="54">
        <v>0</v>
      </c>
      <c r="K66" s="124"/>
      <c r="L66" s="54">
        <v>0</v>
      </c>
      <c r="M66" s="36"/>
      <c r="N66" s="25">
        <v>0</v>
      </c>
      <c r="O66" s="25"/>
      <c r="P66" s="30">
        <f t="shared" si="0"/>
        <v>0</v>
      </c>
      <c r="Q66" s="6"/>
    </row>
    <row r="67" spans="1:21" ht="15" x14ac:dyDescent="0.25">
      <c r="A67" t="s">
        <v>223</v>
      </c>
      <c r="B67" s="4"/>
      <c r="C67" s="4"/>
      <c r="E67" s="1"/>
      <c r="F67" s="121">
        <v>0</v>
      </c>
      <c r="G67" s="119"/>
      <c r="H67" s="54">
        <v>0</v>
      </c>
      <c r="I67" s="124"/>
      <c r="J67" s="54">
        <v>0</v>
      </c>
      <c r="K67" s="124"/>
      <c r="L67" s="54">
        <v>0</v>
      </c>
      <c r="M67" s="36"/>
      <c r="N67" s="25">
        <v>0</v>
      </c>
      <c r="O67" s="25"/>
      <c r="P67" s="30">
        <f t="shared" si="0"/>
        <v>0</v>
      </c>
      <c r="Q67" s="6"/>
    </row>
    <row r="68" spans="1:21" ht="15" x14ac:dyDescent="0.25">
      <c r="A68" t="s">
        <v>224</v>
      </c>
      <c r="B68" s="4"/>
      <c r="C68" s="4"/>
      <c r="E68" s="1"/>
      <c r="F68" s="121">
        <v>0</v>
      </c>
      <c r="G68" s="119"/>
      <c r="H68" s="54">
        <v>0</v>
      </c>
      <c r="I68" s="124"/>
      <c r="J68" s="54">
        <v>0</v>
      </c>
      <c r="K68" s="124"/>
      <c r="L68" s="54">
        <v>0</v>
      </c>
      <c r="M68" s="36"/>
      <c r="N68" s="25">
        <v>0</v>
      </c>
      <c r="O68" s="25"/>
      <c r="P68" s="30">
        <f t="shared" si="0"/>
        <v>0</v>
      </c>
      <c r="Q68" s="6"/>
    </row>
    <row r="69" spans="1:21" ht="15" x14ac:dyDescent="0.25">
      <c r="A69" t="s">
        <v>225</v>
      </c>
      <c r="B69" s="4"/>
      <c r="C69" s="4"/>
      <c r="E69" s="1"/>
      <c r="F69" s="121">
        <v>0</v>
      </c>
      <c r="G69" s="119"/>
      <c r="H69" s="54">
        <v>0</v>
      </c>
      <c r="I69" s="124"/>
      <c r="J69" s="54">
        <v>0</v>
      </c>
      <c r="K69" s="124"/>
      <c r="L69" s="54">
        <v>0</v>
      </c>
      <c r="M69" s="36"/>
      <c r="N69" s="25">
        <v>0</v>
      </c>
      <c r="O69" s="25"/>
      <c r="P69" s="30">
        <f t="shared" si="0"/>
        <v>0</v>
      </c>
      <c r="Q69" s="6"/>
    </row>
    <row r="70" spans="1:21" ht="15" x14ac:dyDescent="0.25">
      <c r="A70" t="s">
        <v>226</v>
      </c>
      <c r="B70" s="4"/>
      <c r="C70" s="4"/>
      <c r="E70" s="1"/>
      <c r="F70" s="121">
        <v>0</v>
      </c>
      <c r="G70" s="119"/>
      <c r="H70" s="54">
        <v>0</v>
      </c>
      <c r="I70" s="124"/>
      <c r="J70" s="54">
        <v>0</v>
      </c>
      <c r="K70" s="124"/>
      <c r="L70" s="54">
        <v>0</v>
      </c>
      <c r="M70" s="36"/>
      <c r="N70" s="25">
        <v>0</v>
      </c>
      <c r="O70" s="25"/>
      <c r="P70" s="30">
        <f t="shared" si="0"/>
        <v>0</v>
      </c>
      <c r="Q70" s="6"/>
    </row>
    <row r="71" spans="1:21" ht="15" x14ac:dyDescent="0.25">
      <c r="A71" t="s">
        <v>227</v>
      </c>
      <c r="B71" s="4"/>
      <c r="C71" s="4"/>
      <c r="E71" s="1"/>
      <c r="F71" s="121">
        <v>0</v>
      </c>
      <c r="G71" s="119"/>
      <c r="H71" s="54">
        <v>0</v>
      </c>
      <c r="I71" s="124"/>
      <c r="J71" s="54">
        <v>0</v>
      </c>
      <c r="K71" s="124"/>
      <c r="L71" s="54">
        <v>0</v>
      </c>
      <c r="M71" s="36"/>
      <c r="N71" s="25">
        <v>0</v>
      </c>
      <c r="O71" s="25"/>
      <c r="P71" s="30">
        <f t="shared" si="0"/>
        <v>0</v>
      </c>
      <c r="Q71" s="6"/>
    </row>
    <row r="72" spans="1:21" ht="15" x14ac:dyDescent="0.25">
      <c r="A72" t="s">
        <v>228</v>
      </c>
      <c r="B72" s="4"/>
      <c r="C72" s="4"/>
      <c r="E72" s="1"/>
      <c r="F72" s="121">
        <v>0</v>
      </c>
      <c r="G72" s="119"/>
      <c r="H72" s="54">
        <v>0</v>
      </c>
      <c r="I72" s="124"/>
      <c r="J72" s="54">
        <v>0</v>
      </c>
      <c r="K72" s="124"/>
      <c r="L72" s="54">
        <v>0</v>
      </c>
      <c r="M72" s="36"/>
      <c r="N72" s="25">
        <v>0</v>
      </c>
      <c r="O72" s="25"/>
      <c r="P72" s="30">
        <f t="shared" si="0"/>
        <v>0</v>
      </c>
      <c r="Q72" s="6"/>
    </row>
    <row r="73" spans="1:21" ht="15" x14ac:dyDescent="0.25">
      <c r="A73" t="s">
        <v>229</v>
      </c>
      <c r="B73" s="4"/>
      <c r="C73" s="4"/>
      <c r="E73" s="1"/>
      <c r="F73" s="121">
        <v>0</v>
      </c>
      <c r="G73" s="119"/>
      <c r="H73" s="54">
        <v>0</v>
      </c>
      <c r="I73" s="124"/>
      <c r="J73" s="54">
        <v>0</v>
      </c>
      <c r="K73" s="124"/>
      <c r="L73" s="54">
        <v>0</v>
      </c>
      <c r="M73" s="36"/>
      <c r="N73" s="25">
        <v>0</v>
      </c>
      <c r="O73" s="25"/>
      <c r="P73" s="30">
        <f t="shared" si="0"/>
        <v>0</v>
      </c>
      <c r="Q73" s="6"/>
    </row>
    <row r="74" spans="1:21" ht="15" x14ac:dyDescent="0.25">
      <c r="A74" s="53" t="s">
        <v>230</v>
      </c>
      <c r="B74" s="47"/>
      <c r="C74" s="47"/>
      <c r="E74" s="1"/>
      <c r="F74" s="122">
        <v>0</v>
      </c>
      <c r="G74" s="119"/>
      <c r="H74" s="54">
        <v>0</v>
      </c>
      <c r="I74" s="124"/>
      <c r="J74" s="54">
        <v>0</v>
      </c>
      <c r="K74" s="124"/>
      <c r="L74" s="54">
        <v>0</v>
      </c>
      <c r="M74" s="36"/>
      <c r="N74" s="25">
        <v>0</v>
      </c>
      <c r="O74" s="25"/>
      <c r="P74" s="30">
        <f t="shared" si="0"/>
        <v>0</v>
      </c>
      <c r="Q74" s="6"/>
    </row>
    <row r="75" spans="1:21" ht="15" x14ac:dyDescent="0.25">
      <c r="A75" s="53" t="s">
        <v>231</v>
      </c>
      <c r="B75" s="47"/>
      <c r="C75" s="47"/>
      <c r="D75" s="44"/>
      <c r="E75" s="1"/>
      <c r="F75" s="122">
        <v>0</v>
      </c>
      <c r="G75" s="119"/>
      <c r="H75" s="54">
        <v>0</v>
      </c>
      <c r="I75" s="124"/>
      <c r="J75" s="54">
        <v>0</v>
      </c>
      <c r="K75" s="124"/>
      <c r="L75" s="54">
        <v>0</v>
      </c>
      <c r="M75" s="36"/>
      <c r="N75" s="25">
        <v>0</v>
      </c>
      <c r="O75" s="25"/>
      <c r="P75" s="30">
        <f t="shared" si="0"/>
        <v>0</v>
      </c>
      <c r="Q75" s="6"/>
    </row>
    <row r="76" spans="1:21" ht="15" x14ac:dyDescent="0.25">
      <c r="A76" s="53"/>
      <c r="B76" s="47"/>
      <c r="C76" s="47"/>
      <c r="D76" s="44"/>
      <c r="E76" s="1"/>
      <c r="F76" s="54"/>
      <c r="G76" s="119"/>
      <c r="H76" s="54"/>
      <c r="I76" s="124"/>
      <c r="J76" s="54"/>
      <c r="K76" s="124"/>
      <c r="L76" s="54"/>
      <c r="M76" s="36"/>
      <c r="N76" s="25"/>
      <c r="O76" s="25"/>
      <c r="P76" s="30"/>
      <c r="Q76" s="6"/>
    </row>
    <row r="77" spans="1:21" ht="15" x14ac:dyDescent="0.25">
      <c r="A77" s="53"/>
      <c r="B77" s="47"/>
      <c r="C77" s="47"/>
      <c r="D77" s="44"/>
      <c r="E77" s="1"/>
      <c r="F77" s="54"/>
      <c r="G77" s="119"/>
      <c r="H77" s="54"/>
      <c r="I77" s="124"/>
      <c r="J77" s="54"/>
      <c r="K77" s="124"/>
      <c r="L77" s="54"/>
      <c r="M77" s="36"/>
      <c r="N77" s="25"/>
      <c r="O77" s="25"/>
      <c r="P77" s="30"/>
      <c r="Q77" s="6"/>
    </row>
    <row r="78" spans="1:21" ht="15" x14ac:dyDescent="0.25">
      <c r="A78" s="53"/>
      <c r="B78" s="47"/>
      <c r="C78" s="47"/>
      <c r="D78" s="44"/>
      <c r="E78" s="1"/>
      <c r="F78" s="54"/>
      <c r="G78" s="119"/>
      <c r="H78" s="54"/>
      <c r="I78" s="124"/>
      <c r="J78" s="54"/>
      <c r="K78" s="124"/>
      <c r="L78" s="54"/>
      <c r="M78" s="36"/>
      <c r="N78" s="25"/>
      <c r="O78" s="25"/>
      <c r="P78" s="30"/>
      <c r="Q78" s="6"/>
    </row>
    <row r="79" spans="1:21" ht="15.75" thickBot="1" x14ac:dyDescent="0.3">
      <c r="A79" s="50" t="s">
        <v>44</v>
      </c>
      <c r="B79" s="48"/>
      <c r="C79" s="48"/>
      <c r="E79" s="11"/>
      <c r="F79" s="28">
        <f>SUM(F21:F78)</f>
        <v>100000</v>
      </c>
      <c r="G79" s="29"/>
      <c r="H79" s="38">
        <f>SUM(H21:H78)</f>
        <v>0</v>
      </c>
      <c r="I79" s="124"/>
      <c r="J79" s="38">
        <f>SUM(J21:J78)</f>
        <v>0</v>
      </c>
      <c r="K79" s="124"/>
      <c r="L79" s="38">
        <f>SUM(L21:L78)</f>
        <v>0</v>
      </c>
      <c r="M79" s="36"/>
      <c r="N79" s="38">
        <f>SUM(N21:N78)</f>
        <v>0</v>
      </c>
      <c r="O79" s="25"/>
      <c r="P79" s="38">
        <f>SUM(P21:P78)</f>
        <v>100000</v>
      </c>
      <c r="Q79" s="7"/>
      <c r="R79" s="125">
        <v>100000</v>
      </c>
      <c r="U79" s="43"/>
    </row>
    <row r="80" spans="1:21" x14ac:dyDescent="0.2">
      <c r="E80" s="8"/>
      <c r="I80" s="11"/>
      <c r="K80" s="11"/>
      <c r="M80" s="29"/>
    </row>
    <row r="81" spans="1:19" x14ac:dyDescent="0.2">
      <c r="E81" s="8"/>
      <c r="I81" s="11"/>
      <c r="K81" s="11"/>
      <c r="M81" s="29"/>
      <c r="R81" s="115">
        <f>ROUND((F79-B15)*B14,0)</f>
        <v>100000</v>
      </c>
      <c r="S81" s="116" t="s">
        <v>182</v>
      </c>
    </row>
    <row r="82" spans="1:19" x14ac:dyDescent="0.2">
      <c r="A82" s="2" t="s">
        <v>96</v>
      </c>
      <c r="E82" s="8"/>
      <c r="I82" s="11"/>
      <c r="K82" s="11"/>
      <c r="M82" s="29"/>
      <c r="R82" s="22" t="b">
        <f>R81=R79</f>
        <v>1</v>
      </c>
    </row>
    <row r="83" spans="1:19" x14ac:dyDescent="0.2">
      <c r="A83" s="2" t="s">
        <v>97</v>
      </c>
      <c r="E83" s="8"/>
    </row>
    <row r="84" spans="1:19" x14ac:dyDescent="0.2">
      <c r="E84" s="8"/>
    </row>
    <row r="85" spans="1:19" x14ac:dyDescent="0.2">
      <c r="E85" s="8"/>
    </row>
    <row r="86" spans="1:19" x14ac:dyDescent="0.2">
      <c r="A86" s="108" t="s">
        <v>161</v>
      </c>
      <c r="B86" s="105">
        <v>4329</v>
      </c>
      <c r="C86" s="106"/>
      <c r="D86" s="106"/>
      <c r="E86" s="8"/>
    </row>
    <row r="87" spans="1:19" x14ac:dyDescent="0.2">
      <c r="A87" s="108" t="s">
        <v>162</v>
      </c>
      <c r="B87" s="107" t="s">
        <v>170</v>
      </c>
      <c r="C87" s="106"/>
      <c r="D87" s="106"/>
      <c r="E87" s="8"/>
    </row>
    <row r="88" spans="1:19" x14ac:dyDescent="0.2">
      <c r="A88" s="108" t="s">
        <v>164</v>
      </c>
      <c r="B88" s="107" t="s">
        <v>165</v>
      </c>
      <c r="C88" s="106"/>
      <c r="D88" s="106"/>
      <c r="E88" s="8"/>
    </row>
    <row r="89" spans="1:19" x14ac:dyDescent="0.2">
      <c r="A89" s="87" t="s">
        <v>166</v>
      </c>
      <c r="B89" s="88" t="s">
        <v>167</v>
      </c>
      <c r="C89" s="88" t="s">
        <v>178</v>
      </c>
      <c r="D89" s="88"/>
      <c r="E89" s="8"/>
    </row>
    <row r="90" spans="1:19" x14ac:dyDescent="0.2">
      <c r="A90" s="87" t="s">
        <v>169</v>
      </c>
      <c r="B90" s="89">
        <v>100</v>
      </c>
      <c r="C90" s="89" t="s">
        <v>293</v>
      </c>
      <c r="D90" s="89" t="s">
        <v>329</v>
      </c>
      <c r="E90" s="8"/>
    </row>
    <row r="91" spans="1:19" x14ac:dyDescent="0.2">
      <c r="A91" s="87" t="s">
        <v>180</v>
      </c>
      <c r="B91" s="112">
        <v>1</v>
      </c>
      <c r="C91" s="87"/>
      <c r="D91" s="87"/>
      <c r="E91" s="8"/>
    </row>
    <row r="92" spans="1:19" x14ac:dyDescent="0.2">
      <c r="E92" s="8"/>
    </row>
    <row r="93" spans="1:19" x14ac:dyDescent="0.2">
      <c r="E93" s="8"/>
    </row>
    <row r="94" spans="1:19" x14ac:dyDescent="0.2">
      <c r="E94" s="8"/>
    </row>
    <row r="95" spans="1:19" x14ac:dyDescent="0.2">
      <c r="E95" s="8"/>
    </row>
    <row r="96" spans="1:19" x14ac:dyDescent="0.2">
      <c r="E96" s="8"/>
      <c r="F96" s="19" t="str">
        <f>A98</f>
        <v>ADMN</v>
      </c>
      <c r="G96" s="34"/>
      <c r="H96" s="19" t="s">
        <v>20</v>
      </c>
      <c r="I96" s="34"/>
      <c r="J96" s="19" t="s">
        <v>20</v>
      </c>
      <c r="K96" s="34"/>
      <c r="L96" s="19" t="s">
        <v>20</v>
      </c>
      <c r="M96" s="34"/>
      <c r="N96" s="19" t="s">
        <v>20</v>
      </c>
      <c r="P96" s="19" t="str">
        <f>A98</f>
        <v>ADMN</v>
      </c>
      <c r="R96" s="19" t="s">
        <v>89</v>
      </c>
    </row>
    <row r="97" spans="1:18" x14ac:dyDescent="0.2">
      <c r="A97" s="15" t="s">
        <v>112</v>
      </c>
      <c r="B97" s="15"/>
      <c r="C97" s="40">
        <f>1-B91</f>
        <v>0</v>
      </c>
      <c r="E97" s="8"/>
      <c r="F97" s="19" t="s">
        <v>43</v>
      </c>
      <c r="G97" s="34"/>
      <c r="H97" s="19" t="s">
        <v>103</v>
      </c>
      <c r="I97" s="34"/>
      <c r="J97" s="19" t="s">
        <v>104</v>
      </c>
      <c r="K97" s="34"/>
      <c r="L97" s="19" t="s">
        <v>105</v>
      </c>
      <c r="M97" s="34"/>
      <c r="N97" s="19" t="s">
        <v>106</v>
      </c>
      <c r="P97" s="19" t="s">
        <v>43</v>
      </c>
      <c r="R97" s="19" t="s">
        <v>90</v>
      </c>
    </row>
    <row r="98" spans="1:18" x14ac:dyDescent="0.2">
      <c r="A98" s="15" t="s">
        <v>172</v>
      </c>
      <c r="B98" s="16"/>
      <c r="C98" s="98" t="str">
        <f>B90&amp;C90&amp;D90</f>
        <v>100075511</v>
      </c>
      <c r="E98" s="8"/>
      <c r="F98" s="19" t="s">
        <v>20</v>
      </c>
      <c r="G98" s="34"/>
      <c r="H98" s="2"/>
      <c r="I98" s="34"/>
      <c r="J98" s="2"/>
      <c r="K98" s="34"/>
      <c r="L98" s="2"/>
      <c r="N98" s="2"/>
      <c r="P98" s="19" t="s">
        <v>20</v>
      </c>
      <c r="R98" s="19" t="s">
        <v>91</v>
      </c>
    </row>
    <row r="99" spans="1:18" x14ac:dyDescent="0.2">
      <c r="E99" s="8"/>
      <c r="H99" s="2"/>
      <c r="J99" s="2"/>
      <c r="L99" s="2"/>
      <c r="N99" s="2"/>
    </row>
    <row r="100" spans="1:18" ht="15" x14ac:dyDescent="0.25">
      <c r="A100" t="s">
        <v>234</v>
      </c>
      <c r="E100" s="1"/>
      <c r="F100" s="27">
        <v>0</v>
      </c>
      <c r="G100" s="123"/>
      <c r="H100" s="25">
        <v>0</v>
      </c>
      <c r="I100" s="123"/>
      <c r="J100" s="25">
        <v>0</v>
      </c>
      <c r="K100" s="123"/>
      <c r="L100" s="25">
        <v>0</v>
      </c>
      <c r="M100" s="36"/>
      <c r="N100" s="25">
        <v>0</v>
      </c>
      <c r="O100" s="25"/>
      <c r="P100" s="30">
        <f>+F100+H100+J100+L100+N100</f>
        <v>0</v>
      </c>
      <c r="Q100" s="25"/>
      <c r="R100" s="25"/>
    </row>
    <row r="101" spans="1:18" ht="15" x14ac:dyDescent="0.25">
      <c r="A101" t="s">
        <v>123</v>
      </c>
      <c r="E101" s="1"/>
      <c r="F101" s="27">
        <v>0</v>
      </c>
      <c r="G101" s="123"/>
      <c r="H101" s="25">
        <v>0</v>
      </c>
      <c r="I101" s="123"/>
      <c r="J101" s="25">
        <v>0</v>
      </c>
      <c r="K101" s="123"/>
      <c r="L101" s="25">
        <v>0</v>
      </c>
      <c r="M101" s="36"/>
      <c r="N101" s="25">
        <v>0</v>
      </c>
      <c r="O101" s="25"/>
      <c r="P101" s="30">
        <f t="shared" ref="P101:P149" si="1">+F101+H101+J101+L101+N101</f>
        <v>0</v>
      </c>
      <c r="Q101" s="25"/>
      <c r="R101" s="25"/>
    </row>
    <row r="102" spans="1:18" ht="15" x14ac:dyDescent="0.25">
      <c r="A102" t="s">
        <v>235</v>
      </c>
      <c r="E102" s="1"/>
      <c r="F102" s="27">
        <v>0</v>
      </c>
      <c r="G102" s="123"/>
      <c r="H102" s="25">
        <v>0</v>
      </c>
      <c r="I102" s="123"/>
      <c r="J102" s="25">
        <v>0</v>
      </c>
      <c r="K102" s="123"/>
      <c r="L102" s="25">
        <v>0</v>
      </c>
      <c r="M102" s="36"/>
      <c r="N102" s="25">
        <v>0</v>
      </c>
      <c r="O102" s="25"/>
      <c r="P102" s="30">
        <f t="shared" si="1"/>
        <v>0</v>
      </c>
      <c r="Q102" s="25"/>
      <c r="R102" s="25"/>
    </row>
    <row r="103" spans="1:18" ht="15" x14ac:dyDescent="0.25">
      <c r="A103" t="s">
        <v>188</v>
      </c>
      <c r="E103" s="1"/>
      <c r="F103" s="27">
        <v>0</v>
      </c>
      <c r="G103" s="123"/>
      <c r="H103" s="25">
        <v>0</v>
      </c>
      <c r="I103" s="123"/>
      <c r="J103" s="25">
        <v>0</v>
      </c>
      <c r="K103" s="123"/>
      <c r="L103" s="25">
        <v>0</v>
      </c>
      <c r="M103" s="36"/>
      <c r="N103" s="25">
        <v>0</v>
      </c>
      <c r="O103" s="25"/>
      <c r="P103" s="30">
        <f t="shared" si="1"/>
        <v>0</v>
      </c>
      <c r="Q103" s="25"/>
      <c r="R103" s="25"/>
    </row>
    <row r="104" spans="1:18" ht="15" x14ac:dyDescent="0.25">
      <c r="A104" t="s">
        <v>189</v>
      </c>
      <c r="E104" s="1"/>
      <c r="F104" s="27">
        <v>0</v>
      </c>
      <c r="G104" s="123"/>
      <c r="H104" s="25">
        <v>0</v>
      </c>
      <c r="I104" s="123"/>
      <c r="J104" s="25">
        <v>0</v>
      </c>
      <c r="K104" s="123"/>
      <c r="L104" s="25">
        <v>0</v>
      </c>
      <c r="M104" s="36"/>
      <c r="N104" s="25">
        <v>0</v>
      </c>
      <c r="O104" s="25"/>
      <c r="P104" s="30">
        <f t="shared" si="1"/>
        <v>0</v>
      </c>
      <c r="Q104" s="25"/>
      <c r="R104" s="25"/>
    </row>
    <row r="105" spans="1:18" ht="15" x14ac:dyDescent="0.25">
      <c r="A105" t="s">
        <v>190</v>
      </c>
      <c r="E105" s="1"/>
      <c r="F105" s="27">
        <v>0</v>
      </c>
      <c r="G105" s="123"/>
      <c r="H105" s="25">
        <v>0</v>
      </c>
      <c r="I105" s="123"/>
      <c r="J105" s="25">
        <v>0</v>
      </c>
      <c r="K105" s="123"/>
      <c r="L105" s="25">
        <v>0</v>
      </c>
      <c r="M105" s="36"/>
      <c r="N105" s="25">
        <v>0</v>
      </c>
      <c r="O105" s="25"/>
      <c r="P105" s="30">
        <f t="shared" si="1"/>
        <v>0</v>
      </c>
      <c r="Q105" s="25"/>
      <c r="R105" s="25"/>
    </row>
    <row r="106" spans="1:18" ht="15" x14ac:dyDescent="0.25">
      <c r="A106" t="s">
        <v>120</v>
      </c>
      <c r="E106" s="1"/>
      <c r="F106" s="27">
        <v>0</v>
      </c>
      <c r="G106" s="123"/>
      <c r="H106" s="25">
        <v>0</v>
      </c>
      <c r="I106" s="123"/>
      <c r="J106" s="25">
        <v>0</v>
      </c>
      <c r="K106" s="123"/>
      <c r="L106" s="25">
        <v>0</v>
      </c>
      <c r="M106" s="36"/>
      <c r="N106" s="25">
        <v>0</v>
      </c>
      <c r="O106" s="25"/>
      <c r="P106" s="30">
        <f t="shared" si="1"/>
        <v>0</v>
      </c>
      <c r="Q106" s="25"/>
      <c r="R106" s="25"/>
    </row>
    <row r="107" spans="1:18" ht="15" x14ac:dyDescent="0.25">
      <c r="A107" t="s">
        <v>191</v>
      </c>
      <c r="E107" s="1"/>
      <c r="F107" s="27">
        <v>0</v>
      </c>
      <c r="G107" s="123"/>
      <c r="H107" s="25">
        <v>0</v>
      </c>
      <c r="I107" s="123"/>
      <c r="J107" s="25">
        <v>0</v>
      </c>
      <c r="K107" s="123"/>
      <c r="L107" s="25">
        <v>0</v>
      </c>
      <c r="M107" s="36"/>
      <c r="N107" s="25">
        <v>0</v>
      </c>
      <c r="O107" s="25"/>
      <c r="P107" s="30">
        <f t="shared" si="1"/>
        <v>0</v>
      </c>
      <c r="Q107" s="25"/>
      <c r="R107" s="25"/>
    </row>
    <row r="108" spans="1:18" ht="15" x14ac:dyDescent="0.25">
      <c r="A108" t="s">
        <v>192</v>
      </c>
      <c r="E108" s="1"/>
      <c r="F108" s="27">
        <v>0</v>
      </c>
      <c r="G108" s="123"/>
      <c r="H108" s="25">
        <v>0</v>
      </c>
      <c r="I108" s="123"/>
      <c r="J108" s="25">
        <v>0</v>
      </c>
      <c r="K108" s="123"/>
      <c r="L108" s="25">
        <v>0</v>
      </c>
      <c r="M108" s="36"/>
      <c r="N108" s="25">
        <v>0</v>
      </c>
      <c r="O108" s="25"/>
      <c r="P108" s="30">
        <f t="shared" si="1"/>
        <v>0</v>
      </c>
      <c r="Q108" s="25"/>
      <c r="R108" s="25"/>
    </row>
    <row r="109" spans="1:18" ht="15" x14ac:dyDescent="0.25">
      <c r="A109" t="s">
        <v>193</v>
      </c>
      <c r="E109" s="1"/>
      <c r="F109" s="27">
        <v>0</v>
      </c>
      <c r="G109" s="123"/>
      <c r="H109" s="25">
        <v>0</v>
      </c>
      <c r="I109" s="123"/>
      <c r="J109" s="25">
        <v>0</v>
      </c>
      <c r="K109" s="123"/>
      <c r="L109" s="25">
        <v>0</v>
      </c>
      <c r="M109" s="36"/>
      <c r="N109" s="25">
        <v>0</v>
      </c>
      <c r="O109" s="25"/>
      <c r="P109" s="30">
        <f t="shared" si="1"/>
        <v>0</v>
      </c>
      <c r="Q109" s="25"/>
      <c r="R109" s="25"/>
    </row>
    <row r="110" spans="1:18" ht="15" x14ac:dyDescent="0.25">
      <c r="A110" t="s">
        <v>194</v>
      </c>
      <c r="E110" s="1"/>
      <c r="F110" s="27">
        <v>0</v>
      </c>
      <c r="G110" s="123"/>
      <c r="H110" s="25">
        <v>0</v>
      </c>
      <c r="I110" s="123"/>
      <c r="J110" s="25">
        <v>0</v>
      </c>
      <c r="K110" s="123"/>
      <c r="L110" s="25">
        <v>0</v>
      </c>
      <c r="M110" s="36"/>
      <c r="N110" s="25">
        <v>0</v>
      </c>
      <c r="O110" s="25"/>
      <c r="P110" s="30">
        <f t="shared" si="1"/>
        <v>0</v>
      </c>
      <c r="Q110" s="25"/>
      <c r="R110" s="25"/>
    </row>
    <row r="111" spans="1:18" ht="15" x14ac:dyDescent="0.25">
      <c r="A111" t="s">
        <v>195</v>
      </c>
      <c r="E111" s="1"/>
      <c r="F111" s="27">
        <v>0</v>
      </c>
      <c r="G111" s="123"/>
      <c r="H111" s="25">
        <v>0</v>
      </c>
      <c r="I111" s="123"/>
      <c r="J111" s="25">
        <v>0</v>
      </c>
      <c r="K111" s="123"/>
      <c r="L111" s="25">
        <v>0</v>
      </c>
      <c r="M111" s="36"/>
      <c r="N111" s="25">
        <v>0</v>
      </c>
      <c r="O111" s="25"/>
      <c r="P111" s="30">
        <f t="shared" si="1"/>
        <v>0</v>
      </c>
      <c r="Q111" s="25"/>
      <c r="R111" s="25"/>
    </row>
    <row r="112" spans="1:18" ht="15" x14ac:dyDescent="0.25">
      <c r="A112" t="s">
        <v>196</v>
      </c>
      <c r="E112" s="1"/>
      <c r="F112" s="27">
        <v>0</v>
      </c>
      <c r="G112" s="123"/>
      <c r="H112" s="25">
        <v>0</v>
      </c>
      <c r="I112" s="123"/>
      <c r="J112" s="25">
        <v>0</v>
      </c>
      <c r="K112" s="123"/>
      <c r="L112" s="25">
        <v>0</v>
      </c>
      <c r="M112" s="36"/>
      <c r="N112" s="25">
        <v>0</v>
      </c>
      <c r="O112" s="25"/>
      <c r="P112" s="30">
        <f t="shared" si="1"/>
        <v>0</v>
      </c>
      <c r="Q112" s="25"/>
      <c r="R112" s="25"/>
    </row>
    <row r="113" spans="1:18" ht="15" x14ac:dyDescent="0.25">
      <c r="A113" t="s">
        <v>236</v>
      </c>
      <c r="E113" s="1"/>
      <c r="F113" s="27">
        <v>0</v>
      </c>
      <c r="G113" s="123"/>
      <c r="H113" s="25">
        <v>0</v>
      </c>
      <c r="I113" s="123"/>
      <c r="J113" s="25">
        <v>0</v>
      </c>
      <c r="K113" s="123"/>
      <c r="L113" s="25">
        <v>0</v>
      </c>
      <c r="M113" s="36"/>
      <c r="N113" s="25">
        <v>0</v>
      </c>
      <c r="O113" s="25"/>
      <c r="P113" s="30">
        <f t="shared" si="1"/>
        <v>0</v>
      </c>
      <c r="Q113" s="25"/>
      <c r="R113" s="25"/>
    </row>
    <row r="114" spans="1:18" ht="15" x14ac:dyDescent="0.25">
      <c r="A114" t="s">
        <v>200</v>
      </c>
      <c r="E114" s="1"/>
      <c r="F114" s="27">
        <v>0</v>
      </c>
      <c r="G114" s="123"/>
      <c r="H114" s="25">
        <v>0</v>
      </c>
      <c r="I114" s="123"/>
      <c r="J114" s="25">
        <v>0</v>
      </c>
      <c r="K114" s="123"/>
      <c r="L114" s="25">
        <v>0</v>
      </c>
      <c r="M114" s="36"/>
      <c r="N114" s="25">
        <v>0</v>
      </c>
      <c r="O114" s="25"/>
      <c r="P114" s="30">
        <f t="shared" si="1"/>
        <v>0</v>
      </c>
      <c r="Q114" s="25"/>
      <c r="R114" s="25"/>
    </row>
    <row r="115" spans="1:18" ht="15" x14ac:dyDescent="0.25">
      <c r="A115" t="s">
        <v>237</v>
      </c>
      <c r="E115" s="1"/>
      <c r="F115" s="27">
        <v>0</v>
      </c>
      <c r="G115" s="123"/>
      <c r="H115" s="25">
        <v>0</v>
      </c>
      <c r="I115" s="123"/>
      <c r="J115" s="25">
        <v>0</v>
      </c>
      <c r="K115" s="123"/>
      <c r="L115" s="25">
        <v>0</v>
      </c>
      <c r="M115" s="36"/>
      <c r="N115" s="25">
        <v>0</v>
      </c>
      <c r="O115" s="25"/>
      <c r="P115" s="30">
        <f t="shared" si="1"/>
        <v>0</v>
      </c>
      <c r="Q115" s="25"/>
      <c r="R115" s="25"/>
    </row>
    <row r="116" spans="1:18" ht="15" x14ac:dyDescent="0.25">
      <c r="A116" t="s">
        <v>202</v>
      </c>
      <c r="E116" s="1"/>
      <c r="F116" s="27">
        <v>0</v>
      </c>
      <c r="G116" s="123"/>
      <c r="H116" s="25">
        <v>0</v>
      </c>
      <c r="I116" s="123"/>
      <c r="J116" s="25">
        <v>0</v>
      </c>
      <c r="K116" s="123"/>
      <c r="L116" s="25">
        <v>0</v>
      </c>
      <c r="M116" s="36"/>
      <c r="N116" s="25">
        <v>0</v>
      </c>
      <c r="O116" s="25"/>
      <c r="P116" s="30">
        <f t="shared" si="1"/>
        <v>0</v>
      </c>
      <c r="Q116" s="25"/>
      <c r="R116" s="25"/>
    </row>
    <row r="117" spans="1:18" ht="15" x14ac:dyDescent="0.25">
      <c r="A117" t="s">
        <v>238</v>
      </c>
      <c r="E117" s="1"/>
      <c r="F117" s="27">
        <v>0</v>
      </c>
      <c r="G117" s="123"/>
      <c r="H117" s="25">
        <v>0</v>
      </c>
      <c r="I117" s="123"/>
      <c r="J117" s="25">
        <v>0</v>
      </c>
      <c r="K117" s="123"/>
      <c r="L117" s="25">
        <v>0</v>
      </c>
      <c r="M117" s="36"/>
      <c r="N117" s="25">
        <v>0</v>
      </c>
      <c r="O117" s="25"/>
      <c r="P117" s="30">
        <f t="shared" si="1"/>
        <v>0</v>
      </c>
      <c r="Q117" s="25"/>
      <c r="R117" s="25"/>
    </row>
    <row r="118" spans="1:18" ht="15" x14ac:dyDescent="0.25">
      <c r="A118" t="s">
        <v>125</v>
      </c>
      <c r="E118" s="1"/>
      <c r="F118" s="27">
        <v>0</v>
      </c>
      <c r="G118" s="123"/>
      <c r="H118" s="25">
        <v>0</v>
      </c>
      <c r="I118" s="123"/>
      <c r="J118" s="25">
        <v>0</v>
      </c>
      <c r="K118" s="123"/>
      <c r="L118" s="25">
        <v>0</v>
      </c>
      <c r="M118" s="36"/>
      <c r="N118" s="25">
        <v>0</v>
      </c>
      <c r="O118" s="25"/>
      <c r="P118" s="30">
        <f t="shared" si="1"/>
        <v>0</v>
      </c>
      <c r="Q118" s="25"/>
      <c r="R118" s="25"/>
    </row>
    <row r="119" spans="1:18" ht="15" x14ac:dyDescent="0.25">
      <c r="A119" t="s">
        <v>239</v>
      </c>
      <c r="E119" s="1"/>
      <c r="F119" s="27">
        <v>0</v>
      </c>
      <c r="G119" s="123"/>
      <c r="H119" s="25">
        <v>0</v>
      </c>
      <c r="I119" s="123"/>
      <c r="J119" s="25">
        <v>0</v>
      </c>
      <c r="K119" s="123"/>
      <c r="L119" s="25">
        <v>0</v>
      </c>
      <c r="M119" s="36"/>
      <c r="N119" s="25">
        <v>0</v>
      </c>
      <c r="O119" s="25"/>
      <c r="P119" s="30">
        <f t="shared" si="1"/>
        <v>0</v>
      </c>
      <c r="Q119" s="25"/>
      <c r="R119" s="25"/>
    </row>
    <row r="120" spans="1:18" ht="15" x14ac:dyDescent="0.25">
      <c r="A120" t="s">
        <v>199</v>
      </c>
      <c r="E120" s="1"/>
      <c r="F120" s="27">
        <v>0</v>
      </c>
      <c r="G120" s="123"/>
      <c r="H120" s="25">
        <v>0</v>
      </c>
      <c r="I120" s="123"/>
      <c r="J120" s="25">
        <v>0</v>
      </c>
      <c r="K120" s="123"/>
      <c r="L120" s="25">
        <v>0</v>
      </c>
      <c r="M120" s="36"/>
      <c r="N120" s="25">
        <v>0</v>
      </c>
      <c r="O120" s="25"/>
      <c r="P120" s="30">
        <f t="shared" si="1"/>
        <v>0</v>
      </c>
      <c r="Q120" s="25"/>
      <c r="R120" s="25"/>
    </row>
    <row r="121" spans="1:18" ht="15" x14ac:dyDescent="0.25">
      <c r="A121" t="s">
        <v>240</v>
      </c>
      <c r="E121" s="1"/>
      <c r="F121" s="27">
        <v>0</v>
      </c>
      <c r="G121" s="123"/>
      <c r="H121" s="25">
        <v>0</v>
      </c>
      <c r="I121" s="123"/>
      <c r="J121" s="25">
        <v>0</v>
      </c>
      <c r="K121" s="123"/>
      <c r="L121" s="25">
        <v>0</v>
      </c>
      <c r="M121" s="36"/>
      <c r="N121" s="25">
        <v>0</v>
      </c>
      <c r="O121" s="25"/>
      <c r="P121" s="30">
        <f t="shared" si="1"/>
        <v>0</v>
      </c>
      <c r="Q121" s="25"/>
      <c r="R121" s="25"/>
    </row>
    <row r="122" spans="1:18" ht="15" x14ac:dyDescent="0.25">
      <c r="A122" t="s">
        <v>241</v>
      </c>
      <c r="E122" s="1"/>
      <c r="F122" s="27">
        <v>0</v>
      </c>
      <c r="G122" s="123"/>
      <c r="H122" s="25">
        <v>0</v>
      </c>
      <c r="I122" s="123"/>
      <c r="J122" s="25">
        <v>0</v>
      </c>
      <c r="K122" s="123"/>
      <c r="L122" s="25">
        <v>0</v>
      </c>
      <c r="M122" s="36"/>
      <c r="N122" s="25">
        <v>0</v>
      </c>
      <c r="O122" s="25"/>
      <c r="P122" s="30">
        <f t="shared" si="1"/>
        <v>0</v>
      </c>
      <c r="Q122" s="25"/>
      <c r="R122" s="25"/>
    </row>
    <row r="123" spans="1:18" ht="15" x14ac:dyDescent="0.25">
      <c r="A123" t="s">
        <v>242</v>
      </c>
      <c r="E123" s="1"/>
      <c r="F123" s="27">
        <v>0</v>
      </c>
      <c r="G123" s="123"/>
      <c r="H123" s="25">
        <v>0</v>
      </c>
      <c r="I123" s="123"/>
      <c r="J123" s="25">
        <v>0</v>
      </c>
      <c r="K123" s="123"/>
      <c r="L123" s="25">
        <v>0</v>
      </c>
      <c r="M123" s="36"/>
      <c r="N123" s="25">
        <v>0</v>
      </c>
      <c r="O123" s="25"/>
      <c r="P123" s="30">
        <f t="shared" si="1"/>
        <v>0</v>
      </c>
      <c r="Q123" s="25"/>
      <c r="R123" s="25"/>
    </row>
    <row r="124" spans="1:18" ht="15" x14ac:dyDescent="0.25">
      <c r="A124" t="s">
        <v>243</v>
      </c>
      <c r="E124" s="1"/>
      <c r="F124" s="27">
        <v>0</v>
      </c>
      <c r="G124" s="123"/>
      <c r="H124" s="25">
        <v>0</v>
      </c>
      <c r="I124" s="123"/>
      <c r="J124" s="25">
        <v>0</v>
      </c>
      <c r="K124" s="123"/>
      <c r="L124" s="25">
        <v>0</v>
      </c>
      <c r="M124" s="36"/>
      <c r="N124" s="25">
        <v>0</v>
      </c>
      <c r="O124" s="25"/>
      <c r="P124" s="30">
        <f t="shared" si="1"/>
        <v>0</v>
      </c>
      <c r="Q124" s="25"/>
      <c r="R124" s="25"/>
    </row>
    <row r="125" spans="1:18" ht="15" x14ac:dyDescent="0.25">
      <c r="A125" t="s">
        <v>244</v>
      </c>
      <c r="E125" s="1"/>
      <c r="F125" s="27">
        <v>0</v>
      </c>
      <c r="G125" s="123"/>
      <c r="H125" s="25">
        <v>0</v>
      </c>
      <c r="I125" s="123"/>
      <c r="J125" s="25">
        <v>0</v>
      </c>
      <c r="K125" s="123"/>
      <c r="L125" s="25">
        <v>0</v>
      </c>
      <c r="M125" s="36"/>
      <c r="N125" s="25">
        <v>0</v>
      </c>
      <c r="O125" s="25"/>
      <c r="P125" s="30">
        <f t="shared" si="1"/>
        <v>0</v>
      </c>
      <c r="Q125" s="25"/>
      <c r="R125" s="25"/>
    </row>
    <row r="126" spans="1:18" ht="15" x14ac:dyDescent="0.25">
      <c r="A126" t="s">
        <v>118</v>
      </c>
      <c r="E126" s="1"/>
      <c r="F126" s="27">
        <v>0</v>
      </c>
      <c r="G126" s="123"/>
      <c r="H126" s="25">
        <v>0</v>
      </c>
      <c r="I126" s="123"/>
      <c r="J126" s="25">
        <v>0</v>
      </c>
      <c r="K126" s="123"/>
      <c r="L126" s="25">
        <v>0</v>
      </c>
      <c r="M126" s="36"/>
      <c r="N126" s="25">
        <v>0</v>
      </c>
      <c r="O126" s="25"/>
      <c r="P126" s="30">
        <f t="shared" si="1"/>
        <v>0</v>
      </c>
      <c r="Q126" s="25"/>
      <c r="R126" s="25"/>
    </row>
    <row r="127" spans="1:18" ht="15" x14ac:dyDescent="0.25">
      <c r="A127" t="s">
        <v>245</v>
      </c>
      <c r="E127" s="1"/>
      <c r="F127" s="27">
        <v>0</v>
      </c>
      <c r="G127" s="123"/>
      <c r="H127" s="25">
        <v>0</v>
      </c>
      <c r="I127" s="123"/>
      <c r="J127" s="25">
        <v>0</v>
      </c>
      <c r="K127" s="123"/>
      <c r="L127" s="25">
        <v>0</v>
      </c>
      <c r="M127" s="36"/>
      <c r="N127" s="25">
        <v>0</v>
      </c>
      <c r="O127" s="25"/>
      <c r="P127" s="30">
        <f t="shared" si="1"/>
        <v>0</v>
      </c>
      <c r="Q127" s="25"/>
      <c r="R127" s="25"/>
    </row>
    <row r="128" spans="1:18" ht="15" x14ac:dyDescent="0.25">
      <c r="A128" t="s">
        <v>233</v>
      </c>
      <c r="E128" s="1"/>
      <c r="F128" s="27">
        <v>0</v>
      </c>
      <c r="G128" s="123"/>
      <c r="H128" s="25">
        <v>0</v>
      </c>
      <c r="I128" s="123"/>
      <c r="J128" s="25">
        <v>0</v>
      </c>
      <c r="K128" s="123"/>
      <c r="L128" s="25">
        <v>0</v>
      </c>
      <c r="M128" s="36"/>
      <c r="N128" s="25">
        <v>0</v>
      </c>
      <c r="O128" s="25"/>
      <c r="P128" s="30">
        <f t="shared" si="1"/>
        <v>0</v>
      </c>
      <c r="Q128" s="25"/>
      <c r="R128" s="25"/>
    </row>
    <row r="129" spans="1:18" ht="15" x14ac:dyDescent="0.25">
      <c r="A129" t="s">
        <v>220</v>
      </c>
      <c r="E129" s="1"/>
      <c r="F129" s="27">
        <v>0</v>
      </c>
      <c r="G129" s="123"/>
      <c r="H129" s="25">
        <v>0</v>
      </c>
      <c r="I129" s="123"/>
      <c r="J129" s="25">
        <v>0</v>
      </c>
      <c r="K129" s="123"/>
      <c r="L129" s="25">
        <v>0</v>
      </c>
      <c r="M129" s="36"/>
      <c r="N129" s="25">
        <v>0</v>
      </c>
      <c r="O129" s="25"/>
      <c r="P129" s="30">
        <f t="shared" si="1"/>
        <v>0</v>
      </c>
      <c r="Q129" s="25"/>
      <c r="R129" s="25"/>
    </row>
    <row r="130" spans="1:18" ht="15" x14ac:dyDescent="0.25">
      <c r="A130" t="s">
        <v>218</v>
      </c>
      <c r="E130" s="1"/>
      <c r="F130" s="27">
        <v>0</v>
      </c>
      <c r="G130" s="123"/>
      <c r="H130" s="25">
        <v>0</v>
      </c>
      <c r="I130" s="123"/>
      <c r="J130" s="25">
        <v>0</v>
      </c>
      <c r="K130" s="123"/>
      <c r="L130" s="25">
        <v>0</v>
      </c>
      <c r="M130" s="36"/>
      <c r="N130" s="25">
        <v>0</v>
      </c>
      <c r="O130" s="25"/>
      <c r="P130" s="30">
        <f t="shared" si="1"/>
        <v>0</v>
      </c>
      <c r="Q130" s="25"/>
      <c r="R130" s="25"/>
    </row>
    <row r="131" spans="1:18" ht="15" x14ac:dyDescent="0.25">
      <c r="A131" t="s">
        <v>219</v>
      </c>
      <c r="E131" s="1"/>
      <c r="F131" s="27">
        <v>0</v>
      </c>
      <c r="G131" s="123"/>
      <c r="H131" s="25">
        <v>0</v>
      </c>
      <c r="I131" s="123"/>
      <c r="J131" s="25">
        <v>0</v>
      </c>
      <c r="K131" s="123"/>
      <c r="L131" s="25">
        <v>0</v>
      </c>
      <c r="M131" s="36"/>
      <c r="N131" s="25">
        <v>0</v>
      </c>
      <c r="O131" s="25"/>
      <c r="P131" s="30">
        <f t="shared" si="1"/>
        <v>0</v>
      </c>
      <c r="Q131" s="25"/>
      <c r="R131" s="25"/>
    </row>
    <row r="132" spans="1:18" ht="15" x14ac:dyDescent="0.25">
      <c r="A132" t="s">
        <v>216</v>
      </c>
      <c r="E132" s="1"/>
      <c r="F132" s="27">
        <v>0</v>
      </c>
      <c r="G132" s="123"/>
      <c r="H132" s="25">
        <v>0</v>
      </c>
      <c r="I132" s="123"/>
      <c r="J132" s="25">
        <v>0</v>
      </c>
      <c r="K132" s="123"/>
      <c r="L132" s="25">
        <v>0</v>
      </c>
      <c r="M132" s="36"/>
      <c r="N132" s="25">
        <v>0</v>
      </c>
      <c r="O132" s="25"/>
      <c r="P132" s="30">
        <f t="shared" si="1"/>
        <v>0</v>
      </c>
      <c r="Q132" s="25"/>
      <c r="R132" s="25"/>
    </row>
    <row r="133" spans="1:18" ht="15" x14ac:dyDescent="0.25">
      <c r="A133" t="s">
        <v>246</v>
      </c>
      <c r="E133" s="1"/>
      <c r="F133" s="27">
        <v>0</v>
      </c>
      <c r="G133" s="123"/>
      <c r="H133" s="25">
        <v>0</v>
      </c>
      <c r="I133" s="123"/>
      <c r="J133" s="25">
        <v>0</v>
      </c>
      <c r="K133" s="123"/>
      <c r="L133" s="25">
        <v>0</v>
      </c>
      <c r="M133" s="36"/>
      <c r="N133" s="25">
        <v>0</v>
      </c>
      <c r="O133" s="25"/>
      <c r="P133" s="30">
        <f t="shared" si="1"/>
        <v>0</v>
      </c>
      <c r="Q133" s="25"/>
      <c r="R133" s="25"/>
    </row>
    <row r="134" spans="1:18" ht="15" x14ac:dyDescent="0.25">
      <c r="A134" t="s">
        <v>247</v>
      </c>
      <c r="E134" s="1"/>
      <c r="F134" s="27">
        <v>0</v>
      </c>
      <c r="G134" s="123"/>
      <c r="H134" s="25">
        <v>0</v>
      </c>
      <c r="I134" s="123"/>
      <c r="J134" s="25">
        <v>0</v>
      </c>
      <c r="K134" s="123"/>
      <c r="L134" s="25">
        <v>0</v>
      </c>
      <c r="M134" s="36"/>
      <c r="N134" s="25">
        <v>0</v>
      </c>
      <c r="O134" s="25"/>
      <c r="P134" s="30">
        <f t="shared" si="1"/>
        <v>0</v>
      </c>
      <c r="Q134" s="25"/>
      <c r="R134" s="25"/>
    </row>
    <row r="135" spans="1:18" ht="15" x14ac:dyDescent="0.25">
      <c r="A135" t="s">
        <v>248</v>
      </c>
      <c r="E135" s="1"/>
      <c r="F135" s="27">
        <v>0</v>
      </c>
      <c r="G135" s="123"/>
      <c r="H135" s="25">
        <v>0</v>
      </c>
      <c r="I135" s="123"/>
      <c r="J135" s="25">
        <v>0</v>
      </c>
      <c r="K135" s="123"/>
      <c r="L135" s="25">
        <v>0</v>
      </c>
      <c r="M135" s="36"/>
      <c r="N135" s="25">
        <v>0</v>
      </c>
      <c r="O135" s="25"/>
      <c r="P135" s="30">
        <f t="shared" si="1"/>
        <v>0</v>
      </c>
      <c r="Q135" s="25"/>
      <c r="R135" s="25"/>
    </row>
    <row r="136" spans="1:18" ht="15" x14ac:dyDescent="0.25">
      <c r="A136" t="s">
        <v>249</v>
      </c>
      <c r="E136" s="1"/>
      <c r="F136" s="27">
        <v>0</v>
      </c>
      <c r="G136" s="123"/>
      <c r="H136" s="25">
        <v>0</v>
      </c>
      <c r="I136" s="123"/>
      <c r="J136" s="25">
        <v>0</v>
      </c>
      <c r="K136" s="123"/>
      <c r="L136" s="25">
        <v>0</v>
      </c>
      <c r="M136" s="36"/>
      <c r="N136" s="25">
        <v>0</v>
      </c>
      <c r="O136" s="25"/>
      <c r="P136" s="30">
        <f t="shared" si="1"/>
        <v>0</v>
      </c>
      <c r="Q136" s="25"/>
      <c r="R136" s="25"/>
    </row>
    <row r="137" spans="1:18" ht="15" x14ac:dyDescent="0.25">
      <c r="A137" t="s">
        <v>75</v>
      </c>
      <c r="E137" s="1"/>
      <c r="F137" s="27">
        <v>0</v>
      </c>
      <c r="G137" s="123"/>
      <c r="H137" s="25">
        <v>0</v>
      </c>
      <c r="I137" s="123"/>
      <c r="J137" s="25">
        <v>0</v>
      </c>
      <c r="K137" s="123"/>
      <c r="L137" s="25">
        <v>0</v>
      </c>
      <c r="M137" s="36"/>
      <c r="N137" s="25">
        <v>0</v>
      </c>
      <c r="O137" s="25"/>
      <c r="P137" s="30">
        <f t="shared" si="1"/>
        <v>0</v>
      </c>
      <c r="Q137" s="25"/>
      <c r="R137" s="25"/>
    </row>
    <row r="138" spans="1:18" ht="15" x14ac:dyDescent="0.25">
      <c r="A138" t="s">
        <v>250</v>
      </c>
      <c r="E138" s="1"/>
      <c r="F138" s="27">
        <v>0</v>
      </c>
      <c r="G138" s="123"/>
      <c r="H138" s="25">
        <v>0</v>
      </c>
      <c r="I138" s="123"/>
      <c r="J138" s="25">
        <v>0</v>
      </c>
      <c r="K138" s="123"/>
      <c r="L138" s="25">
        <v>0</v>
      </c>
      <c r="M138" s="36"/>
      <c r="N138" s="25">
        <v>0</v>
      </c>
      <c r="O138" s="25"/>
      <c r="P138" s="30">
        <f t="shared" si="1"/>
        <v>0</v>
      </c>
      <c r="Q138" s="25"/>
      <c r="R138" s="25"/>
    </row>
    <row r="139" spans="1:18" ht="15" x14ac:dyDescent="0.25">
      <c r="A139" t="s">
        <v>124</v>
      </c>
      <c r="E139" s="1"/>
      <c r="F139" s="27">
        <v>0</v>
      </c>
      <c r="G139" s="123"/>
      <c r="H139" s="25">
        <v>0</v>
      </c>
      <c r="I139" s="123"/>
      <c r="J139" s="25">
        <v>0</v>
      </c>
      <c r="K139" s="123"/>
      <c r="L139" s="25">
        <v>0</v>
      </c>
      <c r="M139" s="36"/>
      <c r="N139" s="25">
        <v>0</v>
      </c>
      <c r="O139" s="25"/>
      <c r="P139" s="30">
        <f t="shared" si="1"/>
        <v>0</v>
      </c>
      <c r="Q139" s="25"/>
      <c r="R139" s="25"/>
    </row>
    <row r="140" spans="1:18" ht="15" x14ac:dyDescent="0.25">
      <c r="A140" t="s">
        <v>251</v>
      </c>
      <c r="E140" s="1"/>
      <c r="F140" s="27">
        <v>0</v>
      </c>
      <c r="G140" s="123"/>
      <c r="H140" s="25">
        <v>0</v>
      </c>
      <c r="I140" s="123"/>
      <c r="J140" s="25">
        <v>0</v>
      </c>
      <c r="K140" s="123"/>
      <c r="L140" s="25">
        <v>0</v>
      </c>
      <c r="M140" s="36"/>
      <c r="N140" s="25">
        <v>0</v>
      </c>
      <c r="O140" s="25"/>
      <c r="P140" s="30">
        <f t="shared" si="1"/>
        <v>0</v>
      </c>
      <c r="Q140" s="25"/>
      <c r="R140" s="25"/>
    </row>
    <row r="141" spans="1:18" ht="15" x14ac:dyDescent="0.25">
      <c r="A141" t="s">
        <v>252</v>
      </c>
      <c r="E141" s="1"/>
      <c r="F141" s="27">
        <v>0</v>
      </c>
      <c r="G141" s="123"/>
      <c r="H141" s="25">
        <v>0</v>
      </c>
      <c r="I141" s="123"/>
      <c r="J141" s="25">
        <v>0</v>
      </c>
      <c r="K141" s="123"/>
      <c r="L141" s="25">
        <v>0</v>
      </c>
      <c r="M141" s="36"/>
      <c r="N141" s="25">
        <v>0</v>
      </c>
      <c r="O141" s="25"/>
      <c r="P141" s="30">
        <f t="shared" si="1"/>
        <v>0</v>
      </c>
      <c r="Q141" s="25"/>
      <c r="R141" s="25"/>
    </row>
    <row r="142" spans="1:18" ht="15" x14ac:dyDescent="0.25">
      <c r="A142" t="s">
        <v>253</v>
      </c>
      <c r="E142" s="1"/>
      <c r="F142" s="27">
        <v>0</v>
      </c>
      <c r="G142" s="123"/>
      <c r="H142" s="25">
        <v>0</v>
      </c>
      <c r="I142" s="123"/>
      <c r="J142" s="25">
        <v>0</v>
      </c>
      <c r="K142" s="123"/>
      <c r="L142" s="25">
        <v>0</v>
      </c>
      <c r="M142" s="36"/>
      <c r="N142" s="25">
        <v>0</v>
      </c>
      <c r="O142" s="25"/>
      <c r="P142" s="30">
        <f t="shared" si="1"/>
        <v>0</v>
      </c>
      <c r="Q142" s="25"/>
      <c r="R142" s="25"/>
    </row>
    <row r="143" spans="1:18" ht="15" x14ac:dyDescent="0.25">
      <c r="A143" t="s">
        <v>126</v>
      </c>
      <c r="E143" s="1"/>
      <c r="F143" s="27">
        <v>0</v>
      </c>
      <c r="G143" s="123"/>
      <c r="H143" s="25">
        <v>0</v>
      </c>
      <c r="I143" s="123"/>
      <c r="J143" s="25">
        <v>0</v>
      </c>
      <c r="K143" s="123"/>
      <c r="L143" s="25">
        <v>0</v>
      </c>
      <c r="M143" s="36"/>
      <c r="N143" s="25">
        <v>0</v>
      </c>
      <c r="O143" s="25"/>
      <c r="P143" s="30">
        <f t="shared" si="1"/>
        <v>0</v>
      </c>
      <c r="Q143" s="25"/>
      <c r="R143" s="25"/>
    </row>
    <row r="144" spans="1:18" ht="15" x14ac:dyDescent="0.25">
      <c r="A144" t="s">
        <v>254</v>
      </c>
      <c r="E144" s="1"/>
      <c r="F144" s="27">
        <v>0</v>
      </c>
      <c r="G144" s="123"/>
      <c r="H144" s="25">
        <v>0</v>
      </c>
      <c r="I144" s="123"/>
      <c r="J144" s="25">
        <v>0</v>
      </c>
      <c r="K144" s="123"/>
      <c r="L144" s="25">
        <v>0</v>
      </c>
      <c r="M144" s="36"/>
      <c r="N144" s="25">
        <v>0</v>
      </c>
      <c r="O144" s="25"/>
      <c r="P144" s="30">
        <f t="shared" si="1"/>
        <v>0</v>
      </c>
      <c r="Q144" s="25"/>
      <c r="R144" s="25"/>
    </row>
    <row r="145" spans="1:19" ht="15" x14ac:dyDescent="0.25">
      <c r="A145" t="s">
        <v>231</v>
      </c>
      <c r="E145" s="1"/>
      <c r="F145" s="27">
        <v>0</v>
      </c>
      <c r="G145" s="123"/>
      <c r="H145" s="25">
        <v>0</v>
      </c>
      <c r="I145" s="123"/>
      <c r="J145" s="25">
        <v>0</v>
      </c>
      <c r="K145" s="123"/>
      <c r="L145" s="25">
        <v>0</v>
      </c>
      <c r="M145" s="36"/>
      <c r="N145" s="25">
        <v>0</v>
      </c>
      <c r="O145" s="25"/>
      <c r="P145" s="30">
        <f t="shared" si="1"/>
        <v>0</v>
      </c>
      <c r="Q145" s="25"/>
      <c r="R145" s="25"/>
    </row>
    <row r="146" spans="1:19" ht="15" x14ac:dyDescent="0.25">
      <c r="A146" t="s">
        <v>255</v>
      </c>
      <c r="E146" s="1"/>
      <c r="F146" s="27">
        <v>0</v>
      </c>
      <c r="G146" s="123"/>
      <c r="H146" s="25">
        <v>0</v>
      </c>
      <c r="I146" s="123"/>
      <c r="J146" s="25">
        <v>0</v>
      </c>
      <c r="K146" s="123"/>
      <c r="L146" s="25">
        <v>0</v>
      </c>
      <c r="M146" s="36"/>
      <c r="N146" s="25">
        <v>0</v>
      </c>
      <c r="O146" s="25"/>
      <c r="P146" s="30">
        <f t="shared" si="1"/>
        <v>0</v>
      </c>
      <c r="Q146" s="25"/>
      <c r="R146" s="25"/>
    </row>
    <row r="147" spans="1:19" ht="15" x14ac:dyDescent="0.25">
      <c r="A147" t="s">
        <v>256</v>
      </c>
      <c r="E147" s="1"/>
      <c r="F147" s="27">
        <v>0</v>
      </c>
      <c r="G147" s="123"/>
      <c r="H147" s="25">
        <v>0</v>
      </c>
      <c r="I147" s="123"/>
      <c r="J147" s="25">
        <v>0</v>
      </c>
      <c r="K147" s="123"/>
      <c r="L147" s="25">
        <v>0</v>
      </c>
      <c r="M147" s="36"/>
      <c r="N147" s="25">
        <v>0</v>
      </c>
      <c r="O147" s="25"/>
      <c r="P147" s="30">
        <f t="shared" si="1"/>
        <v>0</v>
      </c>
      <c r="Q147" s="25"/>
      <c r="R147" s="25"/>
    </row>
    <row r="148" spans="1:19" ht="15" x14ac:dyDescent="0.25">
      <c r="A148" t="s">
        <v>257</v>
      </c>
      <c r="E148" s="1"/>
      <c r="F148" s="27">
        <v>0</v>
      </c>
      <c r="G148" s="123"/>
      <c r="H148" s="25">
        <v>0</v>
      </c>
      <c r="I148" s="123"/>
      <c r="J148" s="25">
        <v>0</v>
      </c>
      <c r="K148" s="123"/>
      <c r="L148" s="25">
        <v>0</v>
      </c>
      <c r="M148" s="36"/>
      <c r="N148" s="25">
        <v>0</v>
      </c>
      <c r="O148" s="25"/>
      <c r="P148" s="30">
        <f t="shared" si="1"/>
        <v>0</v>
      </c>
      <c r="Q148" s="25"/>
      <c r="R148" s="25"/>
    </row>
    <row r="149" spans="1:19" ht="15" x14ac:dyDescent="0.25">
      <c r="A149" t="s">
        <v>258</v>
      </c>
      <c r="E149" s="1"/>
      <c r="F149" s="27">
        <v>0</v>
      </c>
      <c r="G149" s="123"/>
      <c r="H149" s="25">
        <v>0</v>
      </c>
      <c r="I149" s="123"/>
      <c r="J149" s="25">
        <v>0</v>
      </c>
      <c r="K149" s="123"/>
      <c r="L149" s="25">
        <v>0</v>
      </c>
      <c r="M149" s="36"/>
      <c r="N149" s="25">
        <v>0</v>
      </c>
      <c r="O149" s="25"/>
      <c r="P149" s="30">
        <f t="shared" si="1"/>
        <v>0</v>
      </c>
      <c r="Q149" s="25"/>
      <c r="R149" s="25"/>
    </row>
    <row r="150" spans="1:19" ht="15" x14ac:dyDescent="0.25">
      <c r="A150"/>
      <c r="E150" s="1"/>
      <c r="F150" s="27"/>
      <c r="G150" s="123"/>
      <c r="H150" s="25"/>
      <c r="I150" s="123"/>
      <c r="J150" s="25"/>
      <c r="K150" s="123"/>
      <c r="L150" s="25"/>
      <c r="M150" s="36"/>
      <c r="N150" s="25"/>
      <c r="O150" s="25"/>
      <c r="P150" s="30"/>
      <c r="Q150" s="25"/>
      <c r="R150" s="25"/>
    </row>
    <row r="151" spans="1:19" ht="15" x14ac:dyDescent="0.25">
      <c r="A151"/>
      <c r="E151" s="1"/>
      <c r="F151" s="27"/>
      <c r="G151" s="123"/>
      <c r="H151" s="25"/>
      <c r="I151" s="123"/>
      <c r="J151" s="25"/>
      <c r="K151" s="123"/>
      <c r="L151" s="25"/>
      <c r="M151" s="36"/>
      <c r="N151" s="25"/>
      <c r="O151" s="25"/>
      <c r="P151" s="30"/>
      <c r="Q151" s="25"/>
      <c r="R151" s="25"/>
    </row>
    <row r="152" spans="1:19" ht="15" x14ac:dyDescent="0.25">
      <c r="A152"/>
      <c r="E152" s="1"/>
      <c r="F152" s="27"/>
      <c r="G152" s="123"/>
      <c r="H152" s="25"/>
      <c r="I152" s="123"/>
      <c r="J152" s="25"/>
      <c r="K152" s="123"/>
      <c r="L152" s="25"/>
      <c r="M152" s="36"/>
      <c r="N152" s="25"/>
      <c r="O152" s="25"/>
      <c r="P152" s="30"/>
      <c r="Q152" s="25"/>
      <c r="R152" s="25"/>
    </row>
    <row r="153" spans="1:19" ht="13.5" thickBot="1" x14ac:dyDescent="0.25">
      <c r="A153" s="50" t="s">
        <v>37</v>
      </c>
      <c r="B153" s="51"/>
      <c r="C153" s="52"/>
      <c r="E153" s="11"/>
      <c r="F153" s="28">
        <f>SUM(F100:F152)</f>
        <v>0</v>
      </c>
      <c r="G153" s="29"/>
      <c r="H153" s="38">
        <f>SUM(H100:H152)</f>
        <v>0</v>
      </c>
      <c r="I153" s="29"/>
      <c r="J153" s="38">
        <f>SUM(J100:J152)</f>
        <v>0</v>
      </c>
      <c r="K153" s="29"/>
      <c r="L153" s="38">
        <f>SUM(L100:L152)</f>
        <v>0</v>
      </c>
      <c r="M153" s="29"/>
      <c r="N153" s="38">
        <f>SUM(N100:N152)</f>
        <v>0</v>
      </c>
      <c r="O153" s="25"/>
      <c r="P153" s="38">
        <f>SUM(P100:P152)</f>
        <v>0</v>
      </c>
      <c r="Q153" s="25"/>
      <c r="R153" s="125">
        <v>0</v>
      </c>
    </row>
    <row r="155" spans="1:19" x14ac:dyDescent="0.2">
      <c r="R155" s="114">
        <f>F153*B91</f>
        <v>0</v>
      </c>
      <c r="S155" s="116" t="s">
        <v>182</v>
      </c>
    </row>
    <row r="156" spans="1:19" x14ac:dyDescent="0.2">
      <c r="R156" s="2" t="b">
        <f>R155=R153</f>
        <v>1</v>
      </c>
    </row>
    <row r="159" spans="1:19" x14ac:dyDescent="0.2">
      <c r="A159" s="108" t="s">
        <v>161</v>
      </c>
      <c r="B159" s="105">
        <v>4329</v>
      </c>
      <c r="C159" s="106"/>
      <c r="D159" s="106"/>
      <c r="F159" s="19" t="s">
        <v>98</v>
      </c>
      <c r="G159" s="2"/>
      <c r="H159" s="19" t="s">
        <v>20</v>
      </c>
      <c r="I159" s="2"/>
      <c r="J159" s="19" t="s">
        <v>20</v>
      </c>
      <c r="K159" s="2"/>
      <c r="L159" s="19" t="s">
        <v>20</v>
      </c>
      <c r="M159" s="34"/>
      <c r="N159" s="19" t="s">
        <v>20</v>
      </c>
      <c r="P159" s="19" t="str">
        <f>A168</f>
        <v>RTAP</v>
      </c>
    </row>
    <row r="160" spans="1:19" x14ac:dyDescent="0.2">
      <c r="A160" s="108" t="s">
        <v>162</v>
      </c>
      <c r="B160" s="107" t="s">
        <v>179</v>
      </c>
      <c r="C160" s="106"/>
      <c r="D160" s="106"/>
      <c r="F160" s="19" t="str">
        <f>A168</f>
        <v>RTAP</v>
      </c>
      <c r="G160" s="331"/>
      <c r="H160" s="19" t="s">
        <v>103</v>
      </c>
      <c r="I160" s="331"/>
      <c r="J160" s="19" t="s">
        <v>104</v>
      </c>
      <c r="K160" s="331"/>
      <c r="L160" s="19" t="s">
        <v>105</v>
      </c>
      <c r="M160" s="34"/>
      <c r="N160" s="19" t="s">
        <v>106</v>
      </c>
      <c r="O160" s="331"/>
      <c r="P160" s="19" t="s">
        <v>43</v>
      </c>
    </row>
    <row r="161" spans="1:17" x14ac:dyDescent="0.2">
      <c r="A161" s="108" t="s">
        <v>164</v>
      </c>
      <c r="B161" s="107" t="s">
        <v>165</v>
      </c>
      <c r="C161" s="106"/>
      <c r="D161" s="106"/>
      <c r="F161" s="19" t="s">
        <v>43</v>
      </c>
      <c r="G161" s="5"/>
      <c r="H161" s="5"/>
      <c r="I161" s="5"/>
      <c r="J161" s="5"/>
      <c r="K161" s="5"/>
      <c r="L161" s="5"/>
      <c r="M161" s="35"/>
      <c r="N161" s="5"/>
      <c r="O161" s="5"/>
      <c r="P161" s="19" t="s">
        <v>20</v>
      </c>
    </row>
    <row r="162" spans="1:17" x14ac:dyDescent="0.2">
      <c r="A162" s="87" t="s">
        <v>166</v>
      </c>
      <c r="B162" s="88" t="s">
        <v>167</v>
      </c>
      <c r="C162" s="88" t="s">
        <v>178</v>
      </c>
      <c r="D162" s="88"/>
      <c r="F162" s="19" t="s">
        <v>20</v>
      </c>
      <c r="G162" s="5"/>
      <c r="H162" s="5"/>
      <c r="I162" s="5"/>
      <c r="J162" s="5"/>
      <c r="K162" s="5"/>
      <c r="L162" s="5"/>
      <c r="M162" s="35"/>
      <c r="N162" s="5"/>
      <c r="O162" s="5"/>
    </row>
    <row r="163" spans="1:17" x14ac:dyDescent="0.2">
      <c r="A163" s="87" t="s">
        <v>169</v>
      </c>
      <c r="B163" s="89">
        <v>100</v>
      </c>
      <c r="C163" s="89" t="s">
        <v>293</v>
      </c>
      <c r="D163" s="89" t="s">
        <v>333</v>
      </c>
      <c r="G163" s="2"/>
      <c r="H163" s="2"/>
      <c r="I163" s="2"/>
      <c r="J163" s="2"/>
      <c r="K163" s="2"/>
      <c r="L163" s="2"/>
      <c r="N163" s="2"/>
    </row>
    <row r="164" spans="1:17" x14ac:dyDescent="0.2">
      <c r="G164" s="2"/>
      <c r="H164" s="2"/>
      <c r="I164" s="2"/>
      <c r="J164" s="2"/>
      <c r="K164" s="2"/>
      <c r="L164" s="2"/>
      <c r="N164" s="2"/>
    </row>
    <row r="165" spans="1:17" x14ac:dyDescent="0.2">
      <c r="G165" s="2"/>
      <c r="H165" s="2"/>
      <c r="I165" s="2"/>
      <c r="J165" s="2"/>
      <c r="K165" s="2"/>
      <c r="L165" s="2"/>
      <c r="N165" s="2"/>
    </row>
    <row r="166" spans="1:17" ht="13.5" thickBot="1" x14ac:dyDescent="0.25">
      <c r="A166" s="15" t="s">
        <v>113</v>
      </c>
      <c r="B166" s="98" t="str">
        <f>B163&amp;C163&amp;D163</f>
        <v>100075512</v>
      </c>
      <c r="F166" s="38">
        <v>0</v>
      </c>
      <c r="G166" s="2"/>
      <c r="H166" s="38">
        <v>0</v>
      </c>
      <c r="I166" s="2"/>
      <c r="J166" s="38">
        <v>0</v>
      </c>
      <c r="K166" s="2"/>
      <c r="L166" s="38">
        <v>0</v>
      </c>
      <c r="N166" s="38">
        <v>0</v>
      </c>
      <c r="P166" s="28">
        <f>F166+H166+J166+L166+N166</f>
        <v>0</v>
      </c>
      <c r="Q166" s="2" t="str">
        <f>A168</f>
        <v>RTAP</v>
      </c>
    </row>
    <row r="168" spans="1:17" x14ac:dyDescent="0.2">
      <c r="A168" s="2" t="s">
        <v>113</v>
      </c>
    </row>
    <row r="170" spans="1:17" x14ac:dyDescent="0.2">
      <c r="A170" s="108" t="s">
        <v>161</v>
      </c>
      <c r="B170" s="105">
        <v>4326</v>
      </c>
      <c r="C170" s="106"/>
      <c r="D170" s="106"/>
      <c r="F170" s="19" t="s">
        <v>98</v>
      </c>
      <c r="G170" s="2"/>
      <c r="H170" s="19" t="s">
        <v>20</v>
      </c>
      <c r="I170" s="2"/>
      <c r="J170" s="19" t="s">
        <v>20</v>
      </c>
      <c r="K170" s="2"/>
      <c r="L170" s="19" t="s">
        <v>20</v>
      </c>
      <c r="M170" s="34"/>
      <c r="N170" s="19" t="s">
        <v>20</v>
      </c>
      <c r="P170" s="19" t="str">
        <f>A179</f>
        <v>Support Equipment 1</v>
      </c>
    </row>
    <row r="171" spans="1:17" x14ac:dyDescent="0.2">
      <c r="A171" s="108" t="s">
        <v>162</v>
      </c>
      <c r="B171" s="107" t="s">
        <v>295</v>
      </c>
      <c r="C171" s="106"/>
      <c r="D171" s="106"/>
      <c r="F171" s="19" t="str">
        <f>A179</f>
        <v>Support Equipment 1</v>
      </c>
      <c r="G171" s="331"/>
      <c r="H171" s="19" t="s">
        <v>103</v>
      </c>
      <c r="I171" s="331"/>
      <c r="J171" s="19" t="s">
        <v>104</v>
      </c>
      <c r="K171" s="331"/>
      <c r="L171" s="19" t="s">
        <v>105</v>
      </c>
      <c r="M171" s="34"/>
      <c r="N171" s="19" t="s">
        <v>106</v>
      </c>
      <c r="O171" s="331"/>
      <c r="P171" s="19" t="s">
        <v>43</v>
      </c>
    </row>
    <row r="172" spans="1:17" x14ac:dyDescent="0.2">
      <c r="A172" s="108" t="s">
        <v>164</v>
      </c>
      <c r="B172" s="107" t="s">
        <v>165</v>
      </c>
      <c r="C172" s="106"/>
      <c r="D172" s="106"/>
      <c r="F172" s="19" t="s">
        <v>43</v>
      </c>
      <c r="G172" s="5"/>
      <c r="H172" s="5"/>
      <c r="I172" s="5"/>
      <c r="J172" s="5"/>
      <c r="K172" s="5"/>
      <c r="L172" s="5"/>
      <c r="M172" s="35"/>
      <c r="N172" s="5"/>
      <c r="O172" s="5"/>
      <c r="P172" s="19" t="s">
        <v>20</v>
      </c>
    </row>
    <row r="173" spans="1:17" x14ac:dyDescent="0.2">
      <c r="A173" s="87" t="s">
        <v>166</v>
      </c>
      <c r="B173" s="88" t="s">
        <v>167</v>
      </c>
      <c r="C173" s="88" t="s">
        <v>341</v>
      </c>
      <c r="D173" s="88"/>
      <c r="F173" s="19" t="s">
        <v>20</v>
      </c>
      <c r="G173" s="5"/>
      <c r="H173" s="5"/>
      <c r="I173" s="5"/>
      <c r="J173" s="5"/>
      <c r="K173" s="5"/>
      <c r="L173" s="5"/>
      <c r="M173" s="35"/>
      <c r="N173" s="5"/>
      <c r="O173" s="5"/>
    </row>
    <row r="174" spans="1:17" x14ac:dyDescent="0.2">
      <c r="A174" s="87" t="s">
        <v>169</v>
      </c>
      <c r="B174" s="89">
        <v>100</v>
      </c>
      <c r="C174" s="89" t="s">
        <v>293</v>
      </c>
      <c r="D174" s="89" t="s">
        <v>334</v>
      </c>
      <c r="G174" s="2"/>
      <c r="H174" s="2"/>
      <c r="I174" s="2"/>
      <c r="J174" s="2"/>
      <c r="K174" s="2"/>
      <c r="L174" s="2"/>
      <c r="N174" s="2"/>
    </row>
    <row r="175" spans="1:17" x14ac:dyDescent="0.2">
      <c r="G175" s="2"/>
      <c r="H175" s="2"/>
      <c r="I175" s="2"/>
      <c r="J175" s="2"/>
      <c r="K175" s="2"/>
      <c r="L175" s="2"/>
      <c r="N175" s="2"/>
    </row>
    <row r="176" spans="1:17" x14ac:dyDescent="0.2">
      <c r="C176" s="346" t="s">
        <v>347</v>
      </c>
      <c r="D176" s="346" t="s">
        <v>346</v>
      </c>
      <c r="G176" s="2"/>
      <c r="H176" s="2"/>
      <c r="I176" s="2"/>
      <c r="J176" s="2"/>
      <c r="K176" s="2"/>
      <c r="L176" s="2"/>
      <c r="N176" s="2"/>
    </row>
    <row r="177" spans="1:17" ht="13.5" thickBot="1" x14ac:dyDescent="0.25">
      <c r="A177" s="15" t="s">
        <v>296</v>
      </c>
      <c r="B177" s="15" t="str">
        <f>B174&amp;C174&amp;D174</f>
        <v>100075513</v>
      </c>
      <c r="C177" s="350">
        <v>0</v>
      </c>
      <c r="D177" s="351">
        <v>0</v>
      </c>
      <c r="F177" s="38">
        <f>C177</f>
        <v>0</v>
      </c>
      <c r="G177" s="2"/>
      <c r="H177" s="38">
        <v>0</v>
      </c>
      <c r="I177" s="2"/>
      <c r="J177" s="38">
        <v>0</v>
      </c>
      <c r="K177" s="2"/>
      <c r="L177" s="38">
        <v>0</v>
      </c>
      <c r="N177" s="38">
        <v>0</v>
      </c>
      <c r="P177" s="38">
        <f>F177+H177+J177+L177+N177</f>
        <v>0</v>
      </c>
      <c r="Q177" s="2" t="str">
        <f>A179</f>
        <v>Support Equipment 1</v>
      </c>
    </row>
    <row r="178" spans="1:17" x14ac:dyDescent="0.2">
      <c r="G178" s="2"/>
      <c r="H178" s="2"/>
      <c r="I178" s="2"/>
      <c r="J178" s="2"/>
      <c r="K178" s="2"/>
      <c r="M178" s="2"/>
      <c r="N178" s="2"/>
    </row>
    <row r="179" spans="1:17" x14ac:dyDescent="0.2">
      <c r="A179" s="2" t="s">
        <v>330</v>
      </c>
      <c r="G179" s="2"/>
      <c r="H179" s="2"/>
      <c r="I179" s="2"/>
      <c r="J179" s="2"/>
      <c r="K179" s="2"/>
      <c r="M179" s="2"/>
      <c r="N179" s="2"/>
    </row>
    <row r="180" spans="1:17" x14ac:dyDescent="0.2">
      <c r="G180" s="2"/>
      <c r="H180" s="2"/>
      <c r="I180" s="2"/>
      <c r="J180" s="2"/>
      <c r="K180" s="2"/>
      <c r="M180" s="2"/>
      <c r="N180" s="2"/>
    </row>
    <row r="181" spans="1:17" x14ac:dyDescent="0.2">
      <c r="A181" s="108" t="s">
        <v>161</v>
      </c>
      <c r="B181" s="105">
        <v>4326</v>
      </c>
      <c r="C181" s="106"/>
      <c r="D181" s="106"/>
      <c r="F181" s="19" t="s">
        <v>98</v>
      </c>
      <c r="G181" s="2"/>
      <c r="H181" s="19" t="s">
        <v>20</v>
      </c>
      <c r="I181" s="2"/>
      <c r="J181" s="19" t="s">
        <v>20</v>
      </c>
      <c r="K181" s="2"/>
      <c r="L181" s="19" t="s">
        <v>20</v>
      </c>
      <c r="M181" s="34"/>
      <c r="N181" s="19" t="s">
        <v>20</v>
      </c>
      <c r="P181" s="19" t="str">
        <f>A190</f>
        <v>Support Equipment 2</v>
      </c>
    </row>
    <row r="182" spans="1:17" x14ac:dyDescent="0.2">
      <c r="A182" s="108" t="s">
        <v>162</v>
      </c>
      <c r="B182" s="107" t="s">
        <v>295</v>
      </c>
      <c r="C182" s="106"/>
      <c r="D182" s="106"/>
      <c r="F182" s="19" t="str">
        <f>A190</f>
        <v>Support Equipment 2</v>
      </c>
      <c r="G182" s="331"/>
      <c r="H182" s="19" t="s">
        <v>103</v>
      </c>
      <c r="I182" s="331"/>
      <c r="J182" s="19" t="s">
        <v>104</v>
      </c>
      <c r="K182" s="331"/>
      <c r="L182" s="19" t="s">
        <v>105</v>
      </c>
      <c r="M182" s="34"/>
      <c r="N182" s="19" t="s">
        <v>106</v>
      </c>
      <c r="O182" s="331"/>
      <c r="P182" s="19" t="s">
        <v>43</v>
      </c>
    </row>
    <row r="183" spans="1:17" x14ac:dyDescent="0.2">
      <c r="A183" s="108" t="s">
        <v>164</v>
      </c>
      <c r="B183" s="107" t="s">
        <v>165</v>
      </c>
      <c r="C183" s="106"/>
      <c r="D183" s="106"/>
      <c r="F183" s="19" t="s">
        <v>43</v>
      </c>
      <c r="G183" s="5"/>
      <c r="H183" s="5"/>
      <c r="I183" s="5"/>
      <c r="J183" s="5"/>
      <c r="K183" s="5"/>
      <c r="L183" s="5"/>
      <c r="M183" s="35"/>
      <c r="N183" s="5"/>
      <c r="O183" s="5"/>
      <c r="P183" s="19" t="s">
        <v>20</v>
      </c>
    </row>
    <row r="184" spans="1:17" x14ac:dyDescent="0.2">
      <c r="A184" s="87" t="s">
        <v>166</v>
      </c>
      <c r="B184" s="88" t="s">
        <v>167</v>
      </c>
      <c r="C184" s="88" t="s">
        <v>341</v>
      </c>
      <c r="D184" s="88"/>
      <c r="F184" s="19" t="s">
        <v>20</v>
      </c>
      <c r="G184" s="5"/>
      <c r="H184" s="5"/>
      <c r="I184" s="5"/>
      <c r="J184" s="5"/>
      <c r="K184" s="5"/>
      <c r="L184" s="5"/>
      <c r="M184" s="35"/>
      <c r="N184" s="5"/>
      <c r="O184" s="5"/>
    </row>
    <row r="185" spans="1:17" x14ac:dyDescent="0.2">
      <c r="A185" s="87" t="s">
        <v>169</v>
      </c>
      <c r="B185" s="89">
        <v>100</v>
      </c>
      <c r="C185" s="89" t="s">
        <v>293</v>
      </c>
      <c r="D185" s="89" t="s">
        <v>335</v>
      </c>
      <c r="G185" s="2"/>
      <c r="H185" s="2"/>
      <c r="I185" s="2"/>
      <c r="J185" s="2"/>
      <c r="K185" s="2"/>
      <c r="L185" s="2"/>
      <c r="N185" s="2"/>
    </row>
    <row r="186" spans="1:17" x14ac:dyDescent="0.2">
      <c r="G186" s="2"/>
      <c r="H186" s="2"/>
      <c r="I186" s="2"/>
      <c r="J186" s="2"/>
      <c r="K186" s="2"/>
      <c r="L186" s="2"/>
      <c r="N186" s="2"/>
    </row>
    <row r="187" spans="1:17" x14ac:dyDescent="0.2">
      <c r="C187" s="346" t="s">
        <v>347</v>
      </c>
      <c r="D187" s="346" t="s">
        <v>346</v>
      </c>
      <c r="G187" s="2"/>
      <c r="H187" s="2"/>
      <c r="I187" s="2"/>
      <c r="J187" s="2"/>
      <c r="K187" s="2"/>
      <c r="L187" s="2"/>
      <c r="N187" s="2"/>
    </row>
    <row r="188" spans="1:17" ht="13.5" thickBot="1" x14ac:dyDescent="0.25">
      <c r="A188" s="15" t="s">
        <v>296</v>
      </c>
      <c r="B188" s="15" t="str">
        <f>B185&amp;C185&amp;D185</f>
        <v>100075514</v>
      </c>
      <c r="C188" s="350">
        <v>0</v>
      </c>
      <c r="D188" s="351">
        <v>0</v>
      </c>
      <c r="F188" s="38">
        <f>C188</f>
        <v>0</v>
      </c>
      <c r="G188" s="2"/>
      <c r="H188" s="38">
        <v>0</v>
      </c>
      <c r="I188" s="2"/>
      <c r="J188" s="38">
        <v>0</v>
      </c>
      <c r="K188" s="2"/>
      <c r="L188" s="38">
        <v>0</v>
      </c>
      <c r="N188" s="38">
        <v>0</v>
      </c>
      <c r="P188" s="38">
        <f>F188+H188+J188+L188+N188</f>
        <v>0</v>
      </c>
      <c r="Q188" s="2" t="str">
        <f>A190</f>
        <v>Support Equipment 2</v>
      </c>
    </row>
    <row r="189" spans="1:17" x14ac:dyDescent="0.2">
      <c r="G189" s="2"/>
      <c r="H189" s="2"/>
      <c r="I189" s="2"/>
      <c r="J189" s="2"/>
      <c r="K189" s="2"/>
      <c r="M189" s="2"/>
      <c r="N189" s="2"/>
    </row>
    <row r="190" spans="1:17" x14ac:dyDescent="0.2">
      <c r="A190" s="2" t="s">
        <v>331</v>
      </c>
      <c r="G190" s="2"/>
      <c r="H190" s="2"/>
      <c r="I190" s="2"/>
      <c r="J190" s="2"/>
      <c r="K190" s="2"/>
      <c r="M190" s="2"/>
      <c r="N190" s="2"/>
    </row>
    <row r="191" spans="1:17" x14ac:dyDescent="0.2">
      <c r="G191" s="2"/>
      <c r="H191" s="2"/>
      <c r="I191" s="2"/>
      <c r="J191" s="2"/>
      <c r="K191" s="2"/>
      <c r="M191" s="2"/>
      <c r="N191" s="2"/>
    </row>
    <row r="192" spans="1:17" x14ac:dyDescent="0.2">
      <c r="A192" s="108" t="s">
        <v>161</v>
      </c>
      <c r="B192" s="105">
        <v>4329</v>
      </c>
      <c r="C192" s="106"/>
      <c r="D192" s="106"/>
      <c r="F192" s="19" t="s">
        <v>98</v>
      </c>
      <c r="G192" s="2"/>
      <c r="H192" s="19" t="s">
        <v>20</v>
      </c>
      <c r="I192" s="2"/>
      <c r="J192" s="19" t="s">
        <v>20</v>
      </c>
      <c r="K192" s="2"/>
      <c r="L192" s="19" t="s">
        <v>20</v>
      </c>
      <c r="M192" s="34"/>
      <c r="N192" s="19" t="s">
        <v>20</v>
      </c>
      <c r="P192" s="19" t="str">
        <f>A201</f>
        <v>Support Equipment 3</v>
      </c>
    </row>
    <row r="193" spans="1:17" x14ac:dyDescent="0.2">
      <c r="A193" s="108" t="s">
        <v>162</v>
      </c>
      <c r="B193" s="107" t="s">
        <v>163</v>
      </c>
      <c r="C193" s="106"/>
      <c r="D193" s="106"/>
      <c r="F193" s="19" t="str">
        <f>A201</f>
        <v>Support Equipment 3</v>
      </c>
      <c r="G193" s="331"/>
      <c r="H193" s="19" t="s">
        <v>103</v>
      </c>
      <c r="I193" s="331"/>
      <c r="J193" s="19" t="s">
        <v>104</v>
      </c>
      <c r="K193" s="331"/>
      <c r="L193" s="19" t="s">
        <v>105</v>
      </c>
      <c r="M193" s="34"/>
      <c r="N193" s="19" t="s">
        <v>106</v>
      </c>
      <c r="O193" s="331"/>
      <c r="P193" s="19" t="s">
        <v>43</v>
      </c>
    </row>
    <row r="194" spans="1:17" x14ac:dyDescent="0.2">
      <c r="A194" s="108" t="s">
        <v>164</v>
      </c>
      <c r="B194" s="107" t="s">
        <v>165</v>
      </c>
      <c r="C194" s="106"/>
      <c r="D194" s="106"/>
      <c r="F194" s="19" t="s">
        <v>43</v>
      </c>
      <c r="G194" s="5"/>
      <c r="H194" s="5"/>
      <c r="I194" s="5"/>
      <c r="J194" s="5"/>
      <c r="K194" s="5"/>
      <c r="L194" s="5"/>
      <c r="M194" s="35"/>
      <c r="N194" s="5"/>
      <c r="O194" s="5"/>
      <c r="P194" s="19" t="s">
        <v>20</v>
      </c>
    </row>
    <row r="195" spans="1:17" x14ac:dyDescent="0.2">
      <c r="A195" s="87" t="s">
        <v>166</v>
      </c>
      <c r="B195" s="88" t="s">
        <v>167</v>
      </c>
      <c r="C195" s="88" t="s">
        <v>341</v>
      </c>
      <c r="D195" s="88"/>
      <c r="F195" s="19" t="s">
        <v>20</v>
      </c>
      <c r="G195" s="5"/>
      <c r="H195" s="5"/>
      <c r="I195" s="5"/>
      <c r="J195" s="5"/>
      <c r="K195" s="5"/>
      <c r="L195" s="5"/>
      <c r="M195" s="35"/>
      <c r="N195" s="5"/>
      <c r="O195" s="5"/>
    </row>
    <row r="196" spans="1:17" x14ac:dyDescent="0.2">
      <c r="A196" s="87" t="s">
        <v>169</v>
      </c>
      <c r="B196" s="89">
        <v>100</v>
      </c>
      <c r="C196" s="89" t="s">
        <v>293</v>
      </c>
      <c r="D196" s="89" t="s">
        <v>336</v>
      </c>
      <c r="G196" s="2"/>
      <c r="H196" s="2"/>
      <c r="I196" s="2"/>
      <c r="J196" s="2"/>
      <c r="K196" s="2"/>
      <c r="L196" s="2"/>
      <c r="N196" s="2"/>
    </row>
    <row r="197" spans="1:17" x14ac:dyDescent="0.2">
      <c r="G197" s="2"/>
      <c r="H197" s="2"/>
      <c r="I197" s="2"/>
      <c r="J197" s="2"/>
      <c r="K197" s="2"/>
      <c r="L197" s="2"/>
      <c r="N197" s="2"/>
    </row>
    <row r="198" spans="1:17" x14ac:dyDescent="0.2">
      <c r="C198" s="346" t="s">
        <v>347</v>
      </c>
      <c r="D198" s="346" t="s">
        <v>346</v>
      </c>
      <c r="G198" s="2"/>
      <c r="H198" s="2"/>
      <c r="I198" s="2"/>
      <c r="J198" s="2"/>
      <c r="K198" s="2"/>
      <c r="L198" s="2"/>
      <c r="N198" s="2"/>
    </row>
    <row r="199" spans="1:17" ht="13.5" thickBot="1" x14ac:dyDescent="0.25">
      <c r="A199" s="15" t="s">
        <v>296</v>
      </c>
      <c r="B199" s="15" t="str">
        <f>B196&amp;C196&amp;D196</f>
        <v>100075515</v>
      </c>
      <c r="C199" s="350">
        <v>0</v>
      </c>
      <c r="D199" s="351">
        <v>0</v>
      </c>
      <c r="F199" s="38">
        <f>C199</f>
        <v>0</v>
      </c>
      <c r="G199" s="2"/>
      <c r="H199" s="38">
        <v>0</v>
      </c>
      <c r="I199" s="2"/>
      <c r="J199" s="38">
        <v>0</v>
      </c>
      <c r="K199" s="2"/>
      <c r="L199" s="38">
        <v>0</v>
      </c>
      <c r="N199" s="38">
        <v>0</v>
      </c>
      <c r="P199" s="38">
        <f>F199+H199+J199+L199+N199</f>
        <v>0</v>
      </c>
      <c r="Q199" s="2" t="str">
        <f>A201</f>
        <v>Support Equipment 3</v>
      </c>
    </row>
    <row r="200" spans="1:17" x14ac:dyDescent="0.2">
      <c r="G200" s="2"/>
      <c r="H200" s="2"/>
      <c r="I200" s="2"/>
      <c r="J200" s="2"/>
      <c r="K200" s="2"/>
      <c r="M200" s="2"/>
      <c r="N200" s="2"/>
    </row>
    <row r="201" spans="1:17" x14ac:dyDescent="0.2">
      <c r="A201" s="2" t="s">
        <v>332</v>
      </c>
      <c r="G201" s="2"/>
      <c r="H201" s="2"/>
      <c r="I201" s="2"/>
      <c r="J201" s="2"/>
      <c r="K201" s="2"/>
      <c r="M201" s="2"/>
      <c r="N201" s="2"/>
    </row>
    <row r="202" spans="1:17" x14ac:dyDescent="0.2">
      <c r="G202" s="2"/>
      <c r="H202" s="2"/>
      <c r="I202" s="2"/>
      <c r="J202" s="2"/>
      <c r="K202" s="2"/>
      <c r="M202" s="2"/>
      <c r="N202" s="2"/>
    </row>
    <row r="203" spans="1:17" x14ac:dyDescent="0.2">
      <c r="A203" s="108" t="s">
        <v>161</v>
      </c>
      <c r="B203" s="105">
        <v>4329</v>
      </c>
      <c r="C203" s="106"/>
      <c r="D203" s="106"/>
      <c r="F203" s="19" t="s">
        <v>98</v>
      </c>
      <c r="G203" s="2"/>
      <c r="H203" s="19" t="s">
        <v>20</v>
      </c>
      <c r="I203" s="2"/>
      <c r="J203" s="19" t="s">
        <v>20</v>
      </c>
      <c r="K203" s="2"/>
      <c r="L203" s="19" t="s">
        <v>20</v>
      </c>
      <c r="M203" s="34"/>
      <c r="N203" s="19" t="s">
        <v>20</v>
      </c>
      <c r="P203" s="19" t="str">
        <f>A212</f>
        <v>Purchased Trans.</v>
      </c>
    </row>
    <row r="204" spans="1:17" x14ac:dyDescent="0.2">
      <c r="A204" s="108" t="s">
        <v>162</v>
      </c>
      <c r="B204" s="107" t="s">
        <v>163</v>
      </c>
      <c r="C204" s="106"/>
      <c r="D204" s="106"/>
      <c r="F204" s="19" t="str">
        <f>A212</f>
        <v>Purchased Trans.</v>
      </c>
      <c r="G204" s="331"/>
      <c r="H204" s="19" t="s">
        <v>103</v>
      </c>
      <c r="I204" s="331"/>
      <c r="J204" s="19" t="s">
        <v>104</v>
      </c>
      <c r="K204" s="331"/>
      <c r="L204" s="19" t="s">
        <v>105</v>
      </c>
      <c r="M204" s="34"/>
      <c r="N204" s="19" t="s">
        <v>106</v>
      </c>
      <c r="O204" s="331"/>
      <c r="P204" s="19" t="s">
        <v>43</v>
      </c>
    </row>
    <row r="205" spans="1:17" x14ac:dyDescent="0.2">
      <c r="A205" s="108" t="s">
        <v>164</v>
      </c>
      <c r="B205" s="107" t="s">
        <v>165</v>
      </c>
      <c r="C205" s="106"/>
      <c r="D205" s="106"/>
      <c r="F205" s="19" t="s">
        <v>43</v>
      </c>
      <c r="G205" s="5"/>
      <c r="H205" s="5"/>
      <c r="I205" s="5"/>
      <c r="J205" s="5"/>
      <c r="K205" s="5"/>
      <c r="L205" s="5"/>
      <c r="M205" s="35"/>
      <c r="N205" s="5"/>
      <c r="O205" s="5"/>
      <c r="P205" s="19" t="s">
        <v>20</v>
      </c>
    </row>
    <row r="206" spans="1:17" x14ac:dyDescent="0.2">
      <c r="A206" s="87" t="s">
        <v>166</v>
      </c>
      <c r="B206" s="88" t="s">
        <v>167</v>
      </c>
      <c r="C206" s="88" t="s">
        <v>341</v>
      </c>
      <c r="D206" s="88"/>
      <c r="F206" s="19" t="s">
        <v>20</v>
      </c>
      <c r="G206" s="5"/>
      <c r="H206" s="5"/>
      <c r="I206" s="5"/>
      <c r="J206" s="5"/>
      <c r="K206" s="5"/>
      <c r="L206" s="5"/>
      <c r="M206" s="35"/>
      <c r="N206" s="5"/>
      <c r="O206" s="5"/>
    </row>
    <row r="207" spans="1:17" x14ac:dyDescent="0.2">
      <c r="A207" s="87" t="s">
        <v>169</v>
      </c>
      <c r="B207" s="89">
        <v>100</v>
      </c>
      <c r="C207" s="89" t="s">
        <v>293</v>
      </c>
      <c r="D207" s="89" t="s">
        <v>337</v>
      </c>
      <c r="G207" s="2"/>
      <c r="H207" s="2"/>
      <c r="I207" s="2"/>
      <c r="J207" s="2"/>
      <c r="K207" s="2"/>
      <c r="L207" s="2"/>
      <c r="N207" s="2"/>
    </row>
    <row r="208" spans="1:17" x14ac:dyDescent="0.2">
      <c r="G208" s="2"/>
      <c r="H208" s="2"/>
      <c r="I208" s="2"/>
      <c r="J208" s="2"/>
      <c r="K208" s="2"/>
      <c r="L208" s="2"/>
      <c r="N208" s="2"/>
    </row>
    <row r="209" spans="1:17" x14ac:dyDescent="0.2">
      <c r="C209" s="346" t="s">
        <v>347</v>
      </c>
      <c r="D209" s="346" t="s">
        <v>346</v>
      </c>
      <c r="G209" s="2"/>
      <c r="H209" s="2"/>
      <c r="I209" s="2"/>
      <c r="J209" s="2"/>
      <c r="K209" s="2"/>
      <c r="L209" s="2"/>
      <c r="N209" s="2"/>
    </row>
    <row r="210" spans="1:17" ht="13.5" thickBot="1" x14ac:dyDescent="0.25">
      <c r="A210" s="15" t="s">
        <v>342</v>
      </c>
      <c r="B210" s="98" t="str">
        <f>B207&amp;C207&amp;D207</f>
        <v>100075516</v>
      </c>
      <c r="C210" s="350">
        <v>0</v>
      </c>
      <c r="D210" s="351">
        <v>0</v>
      </c>
      <c r="F210" s="38">
        <f>C210</f>
        <v>0</v>
      </c>
      <c r="G210" s="2"/>
      <c r="H210" s="38">
        <v>0</v>
      </c>
      <c r="I210" s="2"/>
      <c r="J210" s="38">
        <v>0</v>
      </c>
      <c r="K210" s="2"/>
      <c r="L210" s="38">
        <v>0</v>
      </c>
      <c r="N210" s="38">
        <v>0</v>
      </c>
      <c r="P210" s="38">
        <f>F210+H210+J210+L210+N210</f>
        <v>0</v>
      </c>
      <c r="Q210" s="2" t="str">
        <f>A212</f>
        <v>Purchased Trans.</v>
      </c>
    </row>
    <row r="211" spans="1:17" x14ac:dyDescent="0.2">
      <c r="G211" s="2"/>
      <c r="H211" s="2"/>
      <c r="I211" s="2"/>
      <c r="J211" s="2"/>
      <c r="K211" s="2"/>
      <c r="M211" s="2"/>
      <c r="N211" s="2"/>
    </row>
    <row r="212" spans="1:17" x14ac:dyDescent="0.2">
      <c r="A212" s="2" t="s">
        <v>313</v>
      </c>
      <c r="G212" s="2"/>
      <c r="H212" s="2"/>
      <c r="I212" s="2"/>
      <c r="J212" s="2"/>
      <c r="K212" s="2"/>
      <c r="M212" s="2"/>
      <c r="N212" s="2"/>
    </row>
    <row r="213" spans="1:17" x14ac:dyDescent="0.2">
      <c r="G213" s="2"/>
      <c r="H213" s="2"/>
      <c r="I213" s="2"/>
      <c r="J213" s="2"/>
      <c r="K213" s="2"/>
      <c r="M213" s="2"/>
      <c r="N213" s="2"/>
    </row>
    <row r="214" spans="1:17" x14ac:dyDescent="0.2">
      <c r="A214" s="108" t="s">
        <v>161</v>
      </c>
      <c r="B214" s="105">
        <v>4326</v>
      </c>
      <c r="C214" s="106"/>
      <c r="D214" s="106"/>
      <c r="F214" s="19" t="s">
        <v>98</v>
      </c>
      <c r="G214" s="2"/>
      <c r="H214" s="19" t="s">
        <v>20</v>
      </c>
      <c r="I214" s="2"/>
      <c r="J214" s="19" t="s">
        <v>20</v>
      </c>
      <c r="K214" s="2"/>
      <c r="L214" s="19" t="s">
        <v>20</v>
      </c>
      <c r="M214" s="34"/>
      <c r="N214" s="19" t="s">
        <v>20</v>
      </c>
      <c r="P214" s="19" t="str">
        <f>A223</f>
        <v>Mobility Manager</v>
      </c>
    </row>
    <row r="215" spans="1:17" x14ac:dyDescent="0.2">
      <c r="A215" s="108" t="s">
        <v>162</v>
      </c>
      <c r="B215" s="107" t="s">
        <v>295</v>
      </c>
      <c r="C215" s="106"/>
      <c r="D215" s="106"/>
      <c r="F215" s="19" t="str">
        <f>A223</f>
        <v>Mobility Manager</v>
      </c>
      <c r="G215" s="331"/>
      <c r="H215" s="19" t="s">
        <v>103</v>
      </c>
      <c r="I215" s="331"/>
      <c r="J215" s="19" t="s">
        <v>104</v>
      </c>
      <c r="K215" s="331"/>
      <c r="L215" s="19" t="s">
        <v>105</v>
      </c>
      <c r="M215" s="34"/>
      <c r="N215" s="19" t="s">
        <v>106</v>
      </c>
      <c r="O215" s="331"/>
      <c r="P215" s="19" t="s">
        <v>43</v>
      </c>
    </row>
    <row r="216" spans="1:17" x14ac:dyDescent="0.2">
      <c r="A216" s="108" t="s">
        <v>164</v>
      </c>
      <c r="B216" s="107" t="s">
        <v>165</v>
      </c>
      <c r="C216" s="106"/>
      <c r="D216" s="106"/>
      <c r="F216" s="19" t="s">
        <v>43</v>
      </c>
      <c r="G216" s="5"/>
      <c r="H216" s="5"/>
      <c r="I216" s="5"/>
      <c r="J216" s="5"/>
      <c r="K216" s="5"/>
      <c r="L216" s="5"/>
      <c r="M216" s="35"/>
      <c r="N216" s="5"/>
      <c r="O216" s="5"/>
      <c r="P216" s="19" t="s">
        <v>20</v>
      </c>
    </row>
    <row r="217" spans="1:17" x14ac:dyDescent="0.2">
      <c r="A217" s="87" t="s">
        <v>166</v>
      </c>
      <c r="B217" s="88" t="s">
        <v>167</v>
      </c>
      <c r="C217" s="88" t="s">
        <v>341</v>
      </c>
      <c r="D217" s="88"/>
      <c r="F217" s="19" t="s">
        <v>20</v>
      </c>
      <c r="G217" s="5"/>
      <c r="H217" s="5"/>
      <c r="I217" s="5"/>
      <c r="J217" s="5"/>
      <c r="K217" s="5"/>
      <c r="L217" s="5"/>
      <c r="M217" s="35"/>
      <c r="N217" s="5"/>
      <c r="O217" s="5"/>
    </row>
    <row r="218" spans="1:17" x14ac:dyDescent="0.2">
      <c r="A218" s="87" t="s">
        <v>169</v>
      </c>
      <c r="B218" s="89">
        <v>100</v>
      </c>
      <c r="C218" s="89" t="s">
        <v>293</v>
      </c>
      <c r="D218" s="89" t="s">
        <v>338</v>
      </c>
      <c r="G218" s="2"/>
      <c r="H218" s="2"/>
      <c r="I218" s="2"/>
      <c r="J218" s="2"/>
      <c r="K218" s="2"/>
      <c r="L218" s="2"/>
      <c r="N218" s="2"/>
    </row>
    <row r="219" spans="1:17" x14ac:dyDescent="0.2">
      <c r="G219" s="2"/>
      <c r="H219" s="2"/>
      <c r="I219" s="2"/>
      <c r="J219" s="2"/>
      <c r="K219" s="2"/>
      <c r="L219" s="2"/>
      <c r="N219" s="2"/>
    </row>
    <row r="220" spans="1:17" x14ac:dyDescent="0.2">
      <c r="C220" s="346" t="s">
        <v>347</v>
      </c>
      <c r="D220" s="346" t="s">
        <v>346</v>
      </c>
      <c r="G220" s="2"/>
      <c r="H220" s="2"/>
      <c r="I220" s="2"/>
      <c r="J220" s="2"/>
      <c r="K220" s="2"/>
      <c r="L220" s="2"/>
      <c r="N220" s="2"/>
    </row>
    <row r="221" spans="1:17" ht="13.5" thickBot="1" x14ac:dyDescent="0.25">
      <c r="A221" s="15" t="s">
        <v>298</v>
      </c>
      <c r="B221" s="98" t="str">
        <f>B218&amp;C218&amp;D218</f>
        <v>100075517</v>
      </c>
      <c r="C221" s="350">
        <v>0</v>
      </c>
      <c r="D221" s="351">
        <v>0</v>
      </c>
      <c r="F221" s="38">
        <f>C221</f>
        <v>0</v>
      </c>
      <c r="G221" s="2"/>
      <c r="H221" s="38">
        <v>0</v>
      </c>
      <c r="I221" s="2"/>
      <c r="J221" s="38">
        <v>0</v>
      </c>
      <c r="K221" s="2"/>
      <c r="L221" s="38">
        <v>0</v>
      </c>
      <c r="N221" s="38">
        <v>0</v>
      </c>
      <c r="P221" s="38">
        <f>F221+H221+J221+L221+N221</f>
        <v>0</v>
      </c>
      <c r="Q221" s="2" t="str">
        <f>A223</f>
        <v>Mobility Manager</v>
      </c>
    </row>
    <row r="222" spans="1:17" x14ac:dyDescent="0.2">
      <c r="G222" s="2"/>
      <c r="H222" s="2"/>
      <c r="I222" s="2"/>
      <c r="J222" s="2"/>
      <c r="K222" s="2"/>
      <c r="M222" s="2"/>
      <c r="N222" s="2"/>
    </row>
    <row r="223" spans="1:17" x14ac:dyDescent="0.2">
      <c r="A223" s="2" t="s">
        <v>314</v>
      </c>
      <c r="G223" s="2"/>
      <c r="H223" s="2"/>
      <c r="I223" s="2"/>
      <c r="J223" s="2"/>
      <c r="K223" s="2"/>
      <c r="M223" s="2"/>
      <c r="N223" s="2"/>
    </row>
    <row r="224" spans="1:17" x14ac:dyDescent="0.2">
      <c r="G224" s="2"/>
      <c r="H224" s="2"/>
      <c r="I224" s="2"/>
      <c r="J224" s="2"/>
      <c r="K224" s="2"/>
      <c r="M224" s="2"/>
      <c r="N224" s="2"/>
    </row>
    <row r="225" spans="1:17" x14ac:dyDescent="0.2">
      <c r="A225" s="108" t="s">
        <v>161</v>
      </c>
      <c r="B225" s="105">
        <v>4326</v>
      </c>
      <c r="C225" s="106"/>
      <c r="D225" s="106"/>
      <c r="F225" s="19" t="s">
        <v>98</v>
      </c>
      <c r="G225" s="2"/>
      <c r="H225" s="19" t="s">
        <v>20</v>
      </c>
      <c r="I225" s="2"/>
      <c r="J225" s="19" t="s">
        <v>20</v>
      </c>
      <c r="K225" s="2"/>
      <c r="L225" s="19" t="s">
        <v>20</v>
      </c>
      <c r="M225" s="34"/>
      <c r="N225" s="19" t="s">
        <v>20</v>
      </c>
      <c r="P225" s="19" t="str">
        <f>A234</f>
        <v>Preventive Maint.</v>
      </c>
    </row>
    <row r="226" spans="1:17" x14ac:dyDescent="0.2">
      <c r="A226" s="108" t="s">
        <v>162</v>
      </c>
      <c r="B226" s="107" t="s">
        <v>295</v>
      </c>
      <c r="C226" s="106"/>
      <c r="D226" s="106"/>
      <c r="F226" s="19" t="str">
        <f>A234</f>
        <v>Preventive Maint.</v>
      </c>
      <c r="G226" s="331"/>
      <c r="H226" s="19" t="s">
        <v>103</v>
      </c>
      <c r="I226" s="331"/>
      <c r="J226" s="19" t="s">
        <v>104</v>
      </c>
      <c r="K226" s="331"/>
      <c r="L226" s="19" t="s">
        <v>105</v>
      </c>
      <c r="M226" s="34"/>
      <c r="N226" s="19" t="s">
        <v>106</v>
      </c>
      <c r="O226" s="331"/>
      <c r="P226" s="19" t="s">
        <v>43</v>
      </c>
    </row>
    <row r="227" spans="1:17" x14ac:dyDescent="0.2">
      <c r="A227" s="108" t="s">
        <v>164</v>
      </c>
      <c r="B227" s="107" t="s">
        <v>165</v>
      </c>
      <c r="C227" s="106"/>
      <c r="D227" s="106"/>
      <c r="F227" s="19" t="s">
        <v>43</v>
      </c>
      <c r="G227" s="5"/>
      <c r="H227" s="5"/>
      <c r="I227" s="5"/>
      <c r="J227" s="5"/>
      <c r="K227" s="5"/>
      <c r="L227" s="5"/>
      <c r="M227" s="35"/>
      <c r="N227" s="5"/>
      <c r="O227" s="5"/>
      <c r="P227" s="19" t="s">
        <v>20</v>
      </c>
    </row>
    <row r="228" spans="1:17" x14ac:dyDescent="0.2">
      <c r="A228" s="87" t="s">
        <v>166</v>
      </c>
      <c r="B228" s="88" t="s">
        <v>167</v>
      </c>
      <c r="C228" s="88" t="s">
        <v>341</v>
      </c>
      <c r="D228" s="88"/>
      <c r="F228" s="19" t="s">
        <v>20</v>
      </c>
      <c r="G228" s="5"/>
      <c r="H228" s="5"/>
      <c r="I228" s="5"/>
      <c r="J228" s="5"/>
      <c r="K228" s="5"/>
      <c r="L228" s="5"/>
      <c r="M228" s="35"/>
      <c r="N228" s="5"/>
      <c r="O228" s="5"/>
    </row>
    <row r="229" spans="1:17" x14ac:dyDescent="0.2">
      <c r="A229" s="87" t="s">
        <v>169</v>
      </c>
      <c r="B229" s="89">
        <v>100</v>
      </c>
      <c r="C229" s="89" t="s">
        <v>293</v>
      </c>
      <c r="D229" s="89" t="s">
        <v>339</v>
      </c>
      <c r="G229" s="2"/>
      <c r="H229" s="2"/>
      <c r="I229" s="2"/>
      <c r="J229" s="2"/>
      <c r="K229" s="2"/>
      <c r="L229" s="2"/>
      <c r="N229" s="2"/>
    </row>
    <row r="230" spans="1:17" x14ac:dyDescent="0.2">
      <c r="G230" s="2"/>
      <c r="H230" s="2"/>
      <c r="I230" s="2"/>
      <c r="J230" s="2"/>
      <c r="K230" s="2"/>
      <c r="L230" s="2"/>
      <c r="N230" s="2"/>
    </row>
    <row r="231" spans="1:17" x14ac:dyDescent="0.2">
      <c r="C231" s="346" t="s">
        <v>347</v>
      </c>
      <c r="D231" s="346" t="s">
        <v>346</v>
      </c>
      <c r="G231" s="2"/>
      <c r="H231" s="2"/>
      <c r="I231" s="2"/>
      <c r="J231" s="2"/>
      <c r="K231" s="2"/>
      <c r="L231" s="2"/>
      <c r="N231" s="2"/>
    </row>
    <row r="232" spans="1:17" ht="13.5" thickBot="1" x14ac:dyDescent="0.25">
      <c r="A232" s="15" t="s">
        <v>299</v>
      </c>
      <c r="B232" s="98" t="str">
        <f>B229&amp;C229&amp;D229</f>
        <v>100075518</v>
      </c>
      <c r="C232" s="350">
        <v>0</v>
      </c>
      <c r="D232" s="351">
        <v>0</v>
      </c>
      <c r="F232" s="38">
        <f>C232</f>
        <v>0</v>
      </c>
      <c r="G232" s="2"/>
      <c r="H232" s="38">
        <v>0</v>
      </c>
      <c r="I232" s="2"/>
      <c r="J232" s="38">
        <v>0</v>
      </c>
      <c r="K232" s="2"/>
      <c r="L232" s="38">
        <v>0</v>
      </c>
      <c r="N232" s="38">
        <v>0</v>
      </c>
      <c r="P232" s="38">
        <f>F232+H232+J232+L232+N232</f>
        <v>0</v>
      </c>
      <c r="Q232" s="2" t="str">
        <f>A234</f>
        <v>Preventive Maint.</v>
      </c>
    </row>
    <row r="233" spans="1:17" x14ac:dyDescent="0.2">
      <c r="G233" s="2"/>
      <c r="H233" s="2"/>
      <c r="I233" s="2"/>
      <c r="J233" s="2"/>
      <c r="K233" s="2"/>
      <c r="M233" s="2"/>
      <c r="N233" s="2"/>
    </row>
    <row r="234" spans="1:17" x14ac:dyDescent="0.2">
      <c r="A234" s="2" t="s">
        <v>315</v>
      </c>
      <c r="G234" s="2"/>
      <c r="H234" s="2"/>
      <c r="I234" s="2"/>
      <c r="J234" s="2"/>
      <c r="K234" s="2"/>
      <c r="M234" s="2"/>
      <c r="N234" s="2"/>
    </row>
    <row r="235" spans="1:17" x14ac:dyDescent="0.2">
      <c r="G235" s="2"/>
      <c r="H235" s="2"/>
      <c r="I235" s="2"/>
      <c r="J235" s="2"/>
      <c r="K235" s="2"/>
      <c r="M235" s="2"/>
      <c r="N235" s="2"/>
    </row>
    <row r="236" spans="1:17" x14ac:dyDescent="0.2">
      <c r="G236" s="2"/>
      <c r="H236" s="2"/>
      <c r="I236" s="2"/>
      <c r="J236" s="2"/>
      <c r="K236" s="2"/>
      <c r="M236" s="2"/>
      <c r="N236" s="2"/>
    </row>
    <row r="237" spans="1:17" x14ac:dyDescent="0.2">
      <c r="A237" s="108" t="s">
        <v>161</v>
      </c>
      <c r="B237" s="105">
        <v>4326</v>
      </c>
      <c r="C237" s="106"/>
      <c r="D237" s="106"/>
      <c r="F237" s="19" t="s">
        <v>98</v>
      </c>
      <c r="G237" s="2"/>
      <c r="H237" s="19" t="s">
        <v>20</v>
      </c>
      <c r="I237" s="2"/>
      <c r="J237" s="19" t="s">
        <v>20</v>
      </c>
      <c r="K237" s="2"/>
      <c r="L237" s="19" t="s">
        <v>20</v>
      </c>
      <c r="M237" s="34"/>
      <c r="N237" s="19" t="s">
        <v>20</v>
      </c>
      <c r="P237" s="19" t="str">
        <f>A246</f>
        <v>Planning</v>
      </c>
    </row>
    <row r="238" spans="1:17" x14ac:dyDescent="0.2">
      <c r="A238" s="108" t="s">
        <v>162</v>
      </c>
      <c r="B238" s="107" t="s">
        <v>295</v>
      </c>
      <c r="C238" s="106"/>
      <c r="D238" s="106"/>
      <c r="F238" s="19" t="str">
        <f>A246</f>
        <v>Planning</v>
      </c>
      <c r="G238" s="331"/>
      <c r="H238" s="19" t="s">
        <v>103</v>
      </c>
      <c r="I238" s="331"/>
      <c r="J238" s="19" t="s">
        <v>104</v>
      </c>
      <c r="K238" s="331"/>
      <c r="L238" s="19" t="s">
        <v>105</v>
      </c>
      <c r="M238" s="34"/>
      <c r="N238" s="19" t="s">
        <v>106</v>
      </c>
      <c r="O238" s="331"/>
      <c r="P238" s="19" t="s">
        <v>43</v>
      </c>
    </row>
    <row r="239" spans="1:17" x14ac:dyDescent="0.2">
      <c r="A239" s="108" t="s">
        <v>164</v>
      </c>
      <c r="B239" s="107" t="s">
        <v>165</v>
      </c>
      <c r="C239" s="106"/>
      <c r="D239" s="106"/>
      <c r="F239" s="19" t="s">
        <v>43</v>
      </c>
      <c r="G239" s="5"/>
      <c r="H239" s="5"/>
      <c r="I239" s="5"/>
      <c r="J239" s="5"/>
      <c r="K239" s="5"/>
      <c r="L239" s="5"/>
      <c r="M239" s="35"/>
      <c r="N239" s="5"/>
      <c r="O239" s="5"/>
      <c r="P239" s="19" t="s">
        <v>20</v>
      </c>
    </row>
    <row r="240" spans="1:17" x14ac:dyDescent="0.2">
      <c r="A240" s="87" t="s">
        <v>166</v>
      </c>
      <c r="B240" s="88" t="s">
        <v>167</v>
      </c>
      <c r="C240" s="88" t="s">
        <v>341</v>
      </c>
      <c r="D240" s="88"/>
      <c r="F240" s="19" t="s">
        <v>20</v>
      </c>
      <c r="G240" s="5"/>
      <c r="H240" s="5"/>
      <c r="I240" s="5"/>
      <c r="J240" s="5"/>
      <c r="K240" s="5"/>
      <c r="L240" s="5"/>
      <c r="M240" s="35"/>
      <c r="N240" s="5"/>
      <c r="O240" s="5"/>
    </row>
    <row r="241" spans="1:17" x14ac:dyDescent="0.2">
      <c r="A241" s="87" t="s">
        <v>169</v>
      </c>
      <c r="B241" s="89">
        <v>100</v>
      </c>
      <c r="C241" s="89" t="s">
        <v>293</v>
      </c>
      <c r="D241" s="89" t="s">
        <v>340</v>
      </c>
      <c r="G241" s="2"/>
      <c r="H241" s="2"/>
      <c r="I241" s="2"/>
      <c r="J241" s="2"/>
      <c r="K241" s="2"/>
      <c r="L241" s="2"/>
      <c r="N241" s="2"/>
    </row>
    <row r="242" spans="1:17" x14ac:dyDescent="0.2">
      <c r="G242" s="2"/>
      <c r="H242" s="2"/>
      <c r="I242" s="2"/>
      <c r="J242" s="2"/>
      <c r="K242" s="2"/>
      <c r="L242" s="2"/>
      <c r="N242" s="2"/>
    </row>
    <row r="243" spans="1:17" x14ac:dyDescent="0.2">
      <c r="C243" s="346" t="s">
        <v>347</v>
      </c>
      <c r="D243" s="346" t="s">
        <v>346</v>
      </c>
      <c r="G243" s="2"/>
      <c r="H243" s="2"/>
      <c r="I243" s="2"/>
      <c r="J243" s="2"/>
      <c r="K243" s="2"/>
      <c r="L243" s="2"/>
      <c r="N243" s="2"/>
    </row>
    <row r="244" spans="1:17" ht="13.5" thickBot="1" x14ac:dyDescent="0.25">
      <c r="A244" s="15" t="s">
        <v>316</v>
      </c>
      <c r="B244" s="98" t="str">
        <f>B241&amp;C241&amp;D241</f>
        <v>100075519</v>
      </c>
      <c r="C244" s="350">
        <v>0</v>
      </c>
      <c r="D244" s="351">
        <v>0</v>
      </c>
      <c r="F244" s="38">
        <f>C244</f>
        <v>0</v>
      </c>
      <c r="G244" s="2"/>
      <c r="H244" s="38">
        <v>0</v>
      </c>
      <c r="I244" s="2"/>
      <c r="J244" s="38">
        <v>0</v>
      </c>
      <c r="K244" s="2"/>
      <c r="L244" s="38">
        <v>0</v>
      </c>
      <c r="N244" s="38">
        <v>0</v>
      </c>
      <c r="P244" s="38">
        <f>F244+H244+J244+L244+N244</f>
        <v>0</v>
      </c>
      <c r="Q244" s="2" t="str">
        <f>A246</f>
        <v>Planning</v>
      </c>
    </row>
    <row r="245" spans="1:17" x14ac:dyDescent="0.2">
      <c r="G245" s="2"/>
      <c r="H245" s="2"/>
      <c r="I245" s="2"/>
      <c r="J245" s="2"/>
      <c r="K245" s="2"/>
      <c r="M245" s="2"/>
      <c r="N245" s="2"/>
    </row>
    <row r="246" spans="1:17" x14ac:dyDescent="0.2">
      <c r="A246" s="2" t="s">
        <v>316</v>
      </c>
      <c r="G246" s="2"/>
      <c r="H246" s="2"/>
      <c r="I246" s="2"/>
      <c r="J246" s="2"/>
      <c r="K246" s="2"/>
      <c r="M246" s="2"/>
      <c r="N246" s="2"/>
    </row>
    <row r="248" spans="1:17" ht="13.5" thickBot="1" x14ac:dyDescent="0.25">
      <c r="A248" s="2" t="s">
        <v>97</v>
      </c>
      <c r="G248" s="2"/>
      <c r="H248" s="353"/>
      <c r="I248" s="2"/>
      <c r="J248" s="353"/>
      <c r="K248" s="2"/>
      <c r="L248" s="353"/>
      <c r="N248" s="353"/>
    </row>
    <row r="249" spans="1:17" ht="13.5" thickBot="1" x14ac:dyDescent="0.25">
      <c r="A249" s="2" t="s">
        <v>96</v>
      </c>
      <c r="G249" s="2"/>
      <c r="H249" s="352"/>
      <c r="I249" s="2"/>
      <c r="J249" s="352"/>
      <c r="K249" s="2"/>
      <c r="L249" s="352"/>
      <c r="N249" s="352"/>
    </row>
  </sheetData>
  <mergeCells count="2">
    <mergeCell ref="A3:P3"/>
    <mergeCell ref="A2:P2"/>
  </mergeCells>
  <conditionalFormatting sqref="R156">
    <cfRule type="expression" dxfId="21" priority="7">
      <formula>$R$156=FALSE</formula>
    </cfRule>
    <cfRule type="expression" dxfId="20" priority="8">
      <formula>$R$156=TRUE</formula>
    </cfRule>
  </conditionalFormatting>
  <conditionalFormatting sqref="R82">
    <cfRule type="expression" dxfId="19" priority="1">
      <formula>$R$81&lt;&gt;$R$79</formula>
    </cfRule>
    <cfRule type="expression" dxfId="18" priority="2">
      <formula>$R$81=$R$79</formula>
    </cfRule>
  </conditionalFormatting>
  <dataValidations count="2">
    <dataValidation allowBlank="1" showInputMessage="1" showErrorMessage="1" promptTitle="Data Type" prompt="Date of Budget Revision" sqref="H249 J249 L249 N249" xr:uid="{29FB7531-314B-491D-82E0-46D917CD2C71}"/>
    <dataValidation allowBlank="1" showInputMessage="1" showErrorMessage="1" promptTitle="Data Type" prompt="Electronic signature of a Regional Manager approving the budget revision after proper authorizations from ALDOT were received by Agency and accounting staff adjusted project amount in CPMS. " sqref="H248 J248 L248 N248" xr:uid="{40E6F4EF-FEF7-4813-8168-F19423C7930B}"/>
  </dataValidations>
  <pageMargins left="0.7" right="0.7" top="0.75" bottom="0.75" header="0.3" footer="0.3"/>
  <pageSetup scale="96" orientation="portrait" horizontalDpi="4294967295" verticalDpi="4294967295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2:K218"/>
  <sheetViews>
    <sheetView workbookViewId="0">
      <selection activeCell="D197" sqref="D197"/>
    </sheetView>
  </sheetViews>
  <sheetFormatPr defaultColWidth="9.140625" defaultRowHeight="15" x14ac:dyDescent="0.2"/>
  <cols>
    <col min="1" max="2" width="9.140625" style="383"/>
    <col min="3" max="3" width="13.85546875" style="383" customWidth="1"/>
    <col min="4" max="4" width="3.7109375" style="383" customWidth="1"/>
    <col min="5" max="5" width="4.140625" style="383" customWidth="1"/>
    <col min="6" max="6" width="3.5703125" style="383" customWidth="1"/>
    <col min="7" max="7" width="16.28515625" style="383" bestFit="1" customWidth="1"/>
    <col min="8" max="8" width="5.7109375" style="383" customWidth="1"/>
    <col min="9" max="9" width="16" style="383" bestFit="1" customWidth="1"/>
    <col min="10" max="10" width="5.7109375" style="383" customWidth="1"/>
    <col min="11" max="11" width="17.7109375" style="383" bestFit="1" customWidth="1"/>
    <col min="12" max="16384" width="9.140625" style="383"/>
  </cols>
  <sheetData>
    <row r="2" spans="1:11" ht="15.75" x14ac:dyDescent="0.25">
      <c r="A2" s="478" t="str">
        <f>'Non CARES Original Budget'!A2:Q2</f>
        <v>TRANSIT PROGRAM LINE ITEM BUDGET SHEET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5.75" x14ac:dyDescent="0.25">
      <c r="A3" s="478" t="str">
        <f>'Non CARES Original Budget'!A3:Q3</f>
        <v>OCTOBER 1, 2022 - SEPTEMBER 30, 2023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</row>
    <row r="4" spans="1:11" x14ac:dyDescent="0.2">
      <c r="A4" s="384"/>
      <c r="B4" s="384"/>
      <c r="C4" s="384"/>
      <c r="D4" s="384"/>
      <c r="E4" s="384"/>
      <c r="F4" s="384"/>
      <c r="G4" s="384"/>
      <c r="H4" s="384"/>
    </row>
    <row r="5" spans="1:11" x14ac:dyDescent="0.2">
      <c r="A5" s="383" t="s">
        <v>41</v>
      </c>
      <c r="C5" s="385" t="str">
        <f>'Non CARES Original Budget'!C5</f>
        <v>Lawrence County Commission RPT-040 FY 2023</v>
      </c>
    </row>
    <row r="6" spans="1:11" x14ac:dyDescent="0.2">
      <c r="A6" s="383" t="s">
        <v>42</v>
      </c>
      <c r="C6" s="383" t="str">
        <f>'Non CARES Original Budget'!C6</f>
        <v>FY 2023</v>
      </c>
    </row>
    <row r="9" spans="1:11" ht="15.75" x14ac:dyDescent="0.25">
      <c r="G9" s="386" t="s">
        <v>98</v>
      </c>
      <c r="I9" s="387" t="s">
        <v>99</v>
      </c>
      <c r="K9" s="388" t="s">
        <v>100</v>
      </c>
    </row>
    <row r="10" spans="1:11" ht="15.75" x14ac:dyDescent="0.25">
      <c r="E10" s="389"/>
      <c r="F10" s="382"/>
      <c r="G10" s="386" t="str">
        <f>A12</f>
        <v>OPERATIONS</v>
      </c>
      <c r="H10" s="382"/>
      <c r="I10" s="386" t="str">
        <f>A12</f>
        <v>OPERATIONS</v>
      </c>
      <c r="K10" s="386" t="str">
        <f>A12</f>
        <v>OPERATIONS</v>
      </c>
    </row>
    <row r="11" spans="1:11" ht="15.75" x14ac:dyDescent="0.25">
      <c r="E11" s="390"/>
      <c r="F11" s="391"/>
      <c r="G11" s="386" t="s">
        <v>43</v>
      </c>
      <c r="H11" s="382"/>
      <c r="I11" s="386" t="s">
        <v>20</v>
      </c>
      <c r="K11" s="386" t="s">
        <v>20</v>
      </c>
    </row>
    <row r="12" spans="1:11" ht="15.75" x14ac:dyDescent="0.25">
      <c r="A12" s="392" t="s">
        <v>2</v>
      </c>
      <c r="B12" s="393"/>
      <c r="C12" s="394" t="str">
        <f>'Non CARES Original Budget'!C19</f>
        <v>100075500</v>
      </c>
      <c r="E12" s="390"/>
      <c r="F12" s="391"/>
      <c r="G12" s="386" t="s">
        <v>20</v>
      </c>
      <c r="H12" s="382"/>
      <c r="I12" s="386" t="s">
        <v>95</v>
      </c>
      <c r="K12" s="386" t="s">
        <v>101</v>
      </c>
    </row>
    <row r="13" spans="1:11" ht="15.75" x14ac:dyDescent="0.25">
      <c r="E13" s="390"/>
      <c r="F13" s="391"/>
      <c r="G13" s="395"/>
      <c r="H13" s="382"/>
      <c r="I13" s="396"/>
    </row>
    <row r="14" spans="1:11" hidden="1" x14ac:dyDescent="0.2">
      <c r="A14" s="385" t="str">
        <f>'Non CARES Original Budget'!A21</f>
        <v>Operating Salaries (Non-Driver &amp; Non-Mechanic)</v>
      </c>
      <c r="E14" s="152"/>
      <c r="F14" s="397"/>
      <c r="G14" s="398">
        <f>'Non CARES Original Budget'!P21</f>
        <v>0</v>
      </c>
      <c r="H14" s="399"/>
      <c r="I14" s="297">
        <v>0</v>
      </c>
      <c r="J14" s="399"/>
      <c r="K14" s="398">
        <f>+G14+I14</f>
        <v>0</v>
      </c>
    </row>
    <row r="15" spans="1:11" x14ac:dyDescent="0.2">
      <c r="A15" s="385" t="str">
        <f>'Non CARES Original Budget'!A22</f>
        <v>Mechanic Salaries</v>
      </c>
      <c r="E15" s="152"/>
      <c r="F15" s="397"/>
      <c r="G15" s="398">
        <f>'Non CARES Original Budget'!P22</f>
        <v>43368</v>
      </c>
      <c r="H15" s="399"/>
      <c r="I15" s="297">
        <v>0</v>
      </c>
      <c r="J15" s="399"/>
      <c r="K15" s="398">
        <f t="shared" ref="K15:K71" si="0">+G15+I15</f>
        <v>43368</v>
      </c>
    </row>
    <row r="16" spans="1:11" x14ac:dyDescent="0.2">
      <c r="A16" s="385" t="str">
        <f>'Non CARES Original Budget'!A23</f>
        <v>Drivers Salaries</v>
      </c>
      <c r="E16" s="152"/>
      <c r="F16" s="397"/>
      <c r="G16" s="398">
        <f>'Non CARES Original Budget'!P23</f>
        <v>95000</v>
      </c>
      <c r="H16" s="399"/>
      <c r="I16" s="297">
        <v>0</v>
      </c>
      <c r="J16" s="399"/>
      <c r="K16" s="398">
        <f t="shared" si="0"/>
        <v>95000</v>
      </c>
    </row>
    <row r="17" spans="1:11" x14ac:dyDescent="0.2">
      <c r="A17" s="385" t="str">
        <f>'Non CARES Original Budget'!A24</f>
        <v>FICA/Social Security</v>
      </c>
      <c r="E17" s="152"/>
      <c r="F17" s="397"/>
      <c r="G17" s="398">
        <f>'Non CARES Original Budget'!P24</f>
        <v>16500</v>
      </c>
      <c r="H17" s="399"/>
      <c r="I17" s="297">
        <v>0</v>
      </c>
      <c r="J17" s="399"/>
      <c r="K17" s="398">
        <f t="shared" si="0"/>
        <v>16500</v>
      </c>
    </row>
    <row r="18" spans="1:11" hidden="1" x14ac:dyDescent="0.2">
      <c r="A18" s="385" t="str">
        <f>'Non CARES Original Budget'!A25</f>
        <v>Unemployment Compensation</v>
      </c>
      <c r="E18" s="152"/>
      <c r="F18" s="397"/>
      <c r="G18" s="398">
        <f>'Non CARES Original Budget'!P25</f>
        <v>0</v>
      </c>
      <c r="H18" s="399"/>
      <c r="I18" s="297">
        <v>0</v>
      </c>
      <c r="J18" s="399"/>
      <c r="K18" s="398">
        <f t="shared" si="0"/>
        <v>0</v>
      </c>
    </row>
    <row r="19" spans="1:11" x14ac:dyDescent="0.2">
      <c r="A19" s="385" t="str">
        <f>'Non CARES Original Budget'!A26</f>
        <v>Workmen's Compensation</v>
      </c>
      <c r="E19" s="152"/>
      <c r="F19" s="397"/>
      <c r="G19" s="398">
        <f>'Non CARES Original Budget'!P26</f>
        <v>10000</v>
      </c>
      <c r="H19" s="399"/>
      <c r="I19" s="297">
        <v>0</v>
      </c>
      <c r="J19" s="399"/>
      <c r="K19" s="398">
        <f t="shared" si="0"/>
        <v>10000</v>
      </c>
    </row>
    <row r="20" spans="1:11" x14ac:dyDescent="0.2">
      <c r="A20" s="385" t="str">
        <f>'Non CARES Original Budget'!A27</f>
        <v>Health Insurance</v>
      </c>
      <c r="E20" s="152"/>
      <c r="F20" s="397"/>
      <c r="G20" s="398">
        <f>'Non CARES Original Budget'!P27</f>
        <v>12000</v>
      </c>
      <c r="H20" s="399"/>
      <c r="I20" s="297">
        <v>0</v>
      </c>
      <c r="J20" s="399"/>
      <c r="K20" s="398">
        <f t="shared" si="0"/>
        <v>12000</v>
      </c>
    </row>
    <row r="21" spans="1:11" x14ac:dyDescent="0.2">
      <c r="A21" s="385" t="str">
        <f>'Non CARES Original Budget'!A28</f>
        <v>Life Insurance</v>
      </c>
      <c r="E21" s="152"/>
      <c r="F21" s="397"/>
      <c r="G21" s="398">
        <f>'Non CARES Original Budget'!P28</f>
        <v>750</v>
      </c>
      <c r="H21" s="399"/>
      <c r="I21" s="297">
        <v>0</v>
      </c>
      <c r="J21" s="399"/>
      <c r="K21" s="398">
        <f t="shared" si="0"/>
        <v>750</v>
      </c>
    </row>
    <row r="22" spans="1:11" x14ac:dyDescent="0.2">
      <c r="A22" s="385" t="str">
        <f>'Non CARES Original Budget'!A29</f>
        <v>Retirement</v>
      </c>
      <c r="E22" s="152"/>
      <c r="F22" s="397"/>
      <c r="G22" s="398">
        <f>'Non CARES Original Budget'!P29</f>
        <v>2100</v>
      </c>
      <c r="H22" s="399"/>
      <c r="I22" s="297">
        <v>0</v>
      </c>
      <c r="J22" s="399"/>
      <c r="K22" s="398">
        <f t="shared" si="0"/>
        <v>2100</v>
      </c>
    </row>
    <row r="23" spans="1:11" hidden="1" x14ac:dyDescent="0.2">
      <c r="A23" s="385" t="str">
        <f>'Non CARES Original Budget'!A30</f>
        <v>Overtime</v>
      </c>
      <c r="E23" s="152"/>
      <c r="F23" s="397"/>
      <c r="G23" s="398">
        <f>'Non CARES Original Budget'!P30</f>
        <v>0</v>
      </c>
      <c r="H23" s="399"/>
      <c r="I23" s="297">
        <v>0</v>
      </c>
      <c r="J23" s="399"/>
      <c r="K23" s="398">
        <f t="shared" si="0"/>
        <v>0</v>
      </c>
    </row>
    <row r="24" spans="1:11" hidden="1" x14ac:dyDescent="0.2">
      <c r="A24" s="385" t="str">
        <f>'Non CARES Original Budget'!A31</f>
        <v>Safety Incentive Programs</v>
      </c>
      <c r="E24" s="152"/>
      <c r="F24" s="397"/>
      <c r="G24" s="398">
        <f>'Non CARES Original Budget'!P31</f>
        <v>0</v>
      </c>
      <c r="H24" s="399"/>
      <c r="I24" s="297">
        <v>0</v>
      </c>
      <c r="J24" s="399"/>
      <c r="K24" s="398">
        <f t="shared" si="0"/>
        <v>0</v>
      </c>
    </row>
    <row r="25" spans="1:11" hidden="1" x14ac:dyDescent="0.2">
      <c r="A25" s="385" t="str">
        <f>'Non CARES Original Budget'!A32</f>
        <v>Longevity Pay</v>
      </c>
      <c r="E25" s="152"/>
      <c r="F25" s="397"/>
      <c r="G25" s="398">
        <f>'Non CARES Original Budget'!P32</f>
        <v>0</v>
      </c>
      <c r="H25" s="399"/>
      <c r="I25" s="297">
        <v>0</v>
      </c>
      <c r="J25" s="399"/>
      <c r="K25" s="398">
        <f t="shared" si="0"/>
        <v>0</v>
      </c>
    </row>
    <row r="26" spans="1:11" hidden="1" x14ac:dyDescent="0.2">
      <c r="A26" s="385" t="str">
        <f>'Non CARES Original Budget'!A33</f>
        <v>Disability</v>
      </c>
      <c r="E26" s="152"/>
      <c r="F26" s="397"/>
      <c r="G26" s="398">
        <f>'Non CARES Original Budget'!P33</f>
        <v>0</v>
      </c>
      <c r="H26" s="399"/>
      <c r="I26" s="297">
        <v>0</v>
      </c>
      <c r="J26" s="399"/>
      <c r="K26" s="398">
        <f t="shared" si="0"/>
        <v>0</v>
      </c>
    </row>
    <row r="27" spans="1:11" x14ac:dyDescent="0.2">
      <c r="A27" s="385" t="str">
        <f>'Non CARES Original Budget'!A34</f>
        <v>Substitute Drivers/Temps</v>
      </c>
      <c r="E27" s="152"/>
      <c r="F27" s="397"/>
      <c r="G27" s="398">
        <f>'Non CARES Original Budget'!P34</f>
        <v>2000</v>
      </c>
      <c r="H27" s="399"/>
      <c r="I27" s="297">
        <v>0</v>
      </c>
      <c r="J27" s="399"/>
      <c r="K27" s="398">
        <f t="shared" si="0"/>
        <v>2000</v>
      </c>
    </row>
    <row r="28" spans="1:11" hidden="1" x14ac:dyDescent="0.2">
      <c r="A28" s="385" t="str">
        <f>'Non CARES Original Budget'!A35</f>
        <v>Travel</v>
      </c>
      <c r="E28" s="152"/>
      <c r="F28" s="397"/>
      <c r="G28" s="398">
        <f>'Non CARES Original Budget'!P35</f>
        <v>0</v>
      </c>
      <c r="H28" s="399"/>
      <c r="I28" s="297">
        <v>0</v>
      </c>
      <c r="J28" s="399"/>
      <c r="K28" s="398">
        <f t="shared" si="0"/>
        <v>0</v>
      </c>
    </row>
    <row r="29" spans="1:11" hidden="1" x14ac:dyDescent="0.2">
      <c r="A29" s="385" t="str">
        <f>'Non CARES Original Budget'!A36</f>
        <v xml:space="preserve">Training  </v>
      </c>
      <c r="E29" s="152"/>
      <c r="F29" s="397"/>
      <c r="G29" s="398">
        <f>'Non CARES Original Budget'!P36</f>
        <v>0</v>
      </c>
      <c r="H29" s="399"/>
      <c r="I29" s="297">
        <v>0</v>
      </c>
      <c r="J29" s="399"/>
      <c r="K29" s="398">
        <f t="shared" si="0"/>
        <v>0</v>
      </c>
    </row>
    <row r="30" spans="1:11" hidden="1" x14ac:dyDescent="0.2">
      <c r="A30" s="385" t="str">
        <f>'Non CARES Original Budget'!A37</f>
        <v>Uniforms</v>
      </c>
      <c r="E30" s="152"/>
      <c r="F30" s="397"/>
      <c r="G30" s="398">
        <f>'Non CARES Original Budget'!P37</f>
        <v>0</v>
      </c>
      <c r="H30" s="399"/>
      <c r="I30" s="297">
        <v>0</v>
      </c>
      <c r="J30" s="399"/>
      <c r="K30" s="398">
        <f t="shared" si="0"/>
        <v>0</v>
      </c>
    </row>
    <row r="31" spans="1:11" x14ac:dyDescent="0.2">
      <c r="A31" s="385" t="str">
        <f>'Non CARES Original Budget'!A38</f>
        <v>Alcohol/Drug Testing</v>
      </c>
      <c r="E31" s="152"/>
      <c r="F31" s="397"/>
      <c r="G31" s="398">
        <f>'Non CARES Original Budget'!P38</f>
        <v>5000</v>
      </c>
      <c r="H31" s="399"/>
      <c r="I31" s="297">
        <v>0</v>
      </c>
      <c r="J31" s="399"/>
      <c r="K31" s="398">
        <f t="shared" si="0"/>
        <v>5000</v>
      </c>
    </row>
    <row r="32" spans="1:11" x14ac:dyDescent="0.2">
      <c r="A32" s="385" t="str">
        <f>'Non CARES Original Budget'!A39</f>
        <v>Background Checks</v>
      </c>
      <c r="E32" s="152"/>
      <c r="F32" s="397"/>
      <c r="G32" s="398">
        <f>'Non CARES Original Budget'!P39</f>
        <v>1000</v>
      </c>
      <c r="H32" s="399"/>
      <c r="I32" s="297">
        <v>0</v>
      </c>
      <c r="J32" s="399"/>
      <c r="K32" s="398">
        <f t="shared" si="0"/>
        <v>1000</v>
      </c>
    </row>
    <row r="33" spans="1:11" hidden="1" x14ac:dyDescent="0.2">
      <c r="A33" s="385" t="str">
        <f>'Non CARES Original Budget'!A40</f>
        <v>Physical Examinations</v>
      </c>
      <c r="E33" s="152"/>
      <c r="F33" s="397"/>
      <c r="G33" s="398">
        <f>'Non CARES Original Budget'!P40</f>
        <v>0</v>
      </c>
      <c r="H33" s="399"/>
      <c r="I33" s="297">
        <v>0</v>
      </c>
      <c r="J33" s="399"/>
      <c r="K33" s="398">
        <f t="shared" si="0"/>
        <v>0</v>
      </c>
    </row>
    <row r="34" spans="1:11" hidden="1" x14ac:dyDescent="0.2">
      <c r="A34" s="385" t="str">
        <f>'Non CARES Original Budget'!A41</f>
        <v>Radio Communications</v>
      </c>
      <c r="E34" s="152"/>
      <c r="F34" s="397"/>
      <c r="G34" s="398">
        <f>'Non CARES Original Budget'!P41</f>
        <v>0</v>
      </c>
      <c r="H34" s="399"/>
      <c r="I34" s="297">
        <v>0</v>
      </c>
      <c r="J34" s="399"/>
      <c r="K34" s="398">
        <f t="shared" si="0"/>
        <v>0</v>
      </c>
    </row>
    <row r="35" spans="1:11" hidden="1" x14ac:dyDescent="0.2">
      <c r="A35" s="385" t="str">
        <f>'Non CARES Original Budget'!A42</f>
        <v>Recruitment</v>
      </c>
      <c r="E35" s="152"/>
      <c r="F35" s="397"/>
      <c r="G35" s="398">
        <f>'Non CARES Original Budget'!P42</f>
        <v>0</v>
      </c>
      <c r="H35" s="399"/>
      <c r="I35" s="297">
        <v>0</v>
      </c>
      <c r="J35" s="399"/>
      <c r="K35" s="398">
        <f t="shared" si="0"/>
        <v>0</v>
      </c>
    </row>
    <row r="36" spans="1:11" x14ac:dyDescent="0.2">
      <c r="A36" s="385" t="str">
        <f>'Non CARES Original Budget'!A43</f>
        <v>Fuel/Oil</v>
      </c>
      <c r="E36" s="152"/>
      <c r="F36" s="397"/>
      <c r="G36" s="398">
        <f>'Non CARES Original Budget'!P43</f>
        <v>25000</v>
      </c>
      <c r="H36" s="399"/>
      <c r="I36" s="297">
        <v>0</v>
      </c>
      <c r="J36" s="399"/>
      <c r="K36" s="398">
        <f t="shared" si="0"/>
        <v>25000</v>
      </c>
    </row>
    <row r="37" spans="1:11" hidden="1" x14ac:dyDescent="0.2">
      <c r="A37" s="385" t="str">
        <f>'Non CARES Original Budget'!A44</f>
        <v>Tires</v>
      </c>
      <c r="E37" s="152"/>
      <c r="F37" s="397"/>
      <c r="G37" s="398">
        <f>'Non CARES Original Budget'!P44</f>
        <v>0</v>
      </c>
      <c r="H37" s="399"/>
      <c r="I37" s="297">
        <v>0</v>
      </c>
      <c r="J37" s="399"/>
      <c r="K37" s="398">
        <f t="shared" si="0"/>
        <v>0</v>
      </c>
    </row>
    <row r="38" spans="1:11" hidden="1" x14ac:dyDescent="0.2">
      <c r="A38" s="385" t="str">
        <f>'Non CARES Original Budget'!A45</f>
        <v>Vehicle Maintenance/Repairs</v>
      </c>
      <c r="E38" s="152"/>
      <c r="F38" s="397"/>
      <c r="G38" s="398">
        <f>'Non CARES Original Budget'!P45</f>
        <v>0</v>
      </c>
      <c r="H38" s="399"/>
      <c r="I38" s="297">
        <v>0</v>
      </c>
      <c r="J38" s="399"/>
      <c r="K38" s="398">
        <f t="shared" si="0"/>
        <v>0</v>
      </c>
    </row>
    <row r="39" spans="1:11" hidden="1" x14ac:dyDescent="0.2">
      <c r="A39" s="385" t="str">
        <f>'Non CARES Original Budget'!A46</f>
        <v>Vehicle Cleaning and Sanitation</v>
      </c>
      <c r="E39" s="152"/>
      <c r="F39" s="397"/>
      <c r="G39" s="398">
        <f>'Non CARES Original Budget'!P46</f>
        <v>0</v>
      </c>
      <c r="H39" s="399"/>
      <c r="I39" s="297">
        <v>0</v>
      </c>
      <c r="J39" s="399"/>
      <c r="K39" s="398">
        <f t="shared" si="0"/>
        <v>0</v>
      </c>
    </row>
    <row r="40" spans="1:11" hidden="1" x14ac:dyDescent="0.2">
      <c r="A40" s="385" t="str">
        <f>'Non CARES Original Budget'!A47</f>
        <v>Personal Protective Equipment</v>
      </c>
      <c r="E40" s="152"/>
      <c r="F40" s="397"/>
      <c r="G40" s="398">
        <f>'Non CARES Original Budget'!P47</f>
        <v>0</v>
      </c>
      <c r="H40" s="399"/>
      <c r="I40" s="297">
        <v>0</v>
      </c>
      <c r="J40" s="399"/>
      <c r="K40" s="398">
        <f t="shared" si="0"/>
        <v>0</v>
      </c>
    </row>
    <row r="41" spans="1:11" hidden="1" x14ac:dyDescent="0.2">
      <c r="A41" s="385" t="str">
        <f>'Non CARES Original Budget'!A48</f>
        <v>Towing</v>
      </c>
      <c r="E41" s="152"/>
      <c r="F41" s="397"/>
      <c r="G41" s="398">
        <f>'Non CARES Original Budget'!P48</f>
        <v>0</v>
      </c>
      <c r="H41" s="399"/>
      <c r="I41" s="297">
        <v>0</v>
      </c>
      <c r="J41" s="399"/>
      <c r="K41" s="398">
        <f t="shared" si="0"/>
        <v>0</v>
      </c>
    </row>
    <row r="42" spans="1:11" hidden="1" x14ac:dyDescent="0.2">
      <c r="A42" s="385" t="str">
        <f>'Non CARES Original Budget'!A49</f>
        <v>Purchased transportation</v>
      </c>
      <c r="E42" s="152"/>
      <c r="F42" s="397"/>
      <c r="G42" s="398">
        <f>'Non CARES Original Budget'!P49</f>
        <v>0</v>
      </c>
      <c r="H42" s="399"/>
      <c r="I42" s="297">
        <v>0</v>
      </c>
      <c r="J42" s="399"/>
      <c r="K42" s="398">
        <f t="shared" si="0"/>
        <v>0</v>
      </c>
    </row>
    <row r="43" spans="1:11" x14ac:dyDescent="0.2">
      <c r="A43" s="385" t="str">
        <f>'Non CARES Original Budget'!A50</f>
        <v>Licenses/Tags</v>
      </c>
      <c r="E43" s="152"/>
      <c r="F43" s="397"/>
      <c r="G43" s="398">
        <f>'Non CARES Original Budget'!P50</f>
        <v>100</v>
      </c>
      <c r="H43" s="399"/>
      <c r="I43" s="297">
        <v>0</v>
      </c>
      <c r="J43" s="399"/>
      <c r="K43" s="398">
        <f t="shared" si="0"/>
        <v>100</v>
      </c>
    </row>
    <row r="44" spans="1:11" hidden="1" x14ac:dyDescent="0.2">
      <c r="A44" s="385" t="str">
        <f>'Non CARES Original Budget'!A51</f>
        <v>Non-Revenue (Service) Vehicles</v>
      </c>
      <c r="E44" s="152"/>
      <c r="F44" s="397"/>
      <c r="G44" s="398">
        <f>'Non CARES Original Budget'!P51</f>
        <v>0</v>
      </c>
      <c r="H44" s="399"/>
      <c r="I44" s="297">
        <v>0</v>
      </c>
      <c r="J44" s="399"/>
      <c r="K44" s="398">
        <f t="shared" si="0"/>
        <v>0</v>
      </c>
    </row>
    <row r="45" spans="1:11" x14ac:dyDescent="0.2">
      <c r="A45" s="385" t="str">
        <f>'Non CARES Original Budget'!A52</f>
        <v>Supplies</v>
      </c>
      <c r="E45" s="152"/>
      <c r="F45" s="397"/>
      <c r="G45" s="398">
        <f>'Non CARES Original Budget'!P52</f>
        <v>500</v>
      </c>
      <c r="H45" s="399"/>
      <c r="I45" s="297">
        <v>0</v>
      </c>
      <c r="J45" s="399"/>
      <c r="K45" s="398">
        <f t="shared" si="0"/>
        <v>500</v>
      </c>
    </row>
    <row r="46" spans="1:11" hidden="1" x14ac:dyDescent="0.2">
      <c r="A46" s="385" t="str">
        <f>'Non CARES Original Budget'!A53</f>
        <v>Vehicle Insurance</v>
      </c>
      <c r="E46" s="152"/>
      <c r="F46" s="397"/>
      <c r="G46" s="398">
        <f>'Non CARES Original Budget'!P53</f>
        <v>0</v>
      </c>
      <c r="H46" s="399"/>
      <c r="I46" s="297">
        <v>0</v>
      </c>
      <c r="J46" s="399"/>
      <c r="K46" s="398">
        <f t="shared" si="0"/>
        <v>0</v>
      </c>
    </row>
    <row r="47" spans="1:11" hidden="1" x14ac:dyDescent="0.2">
      <c r="A47" s="385" t="str">
        <f>'Non CARES Original Budget'!A54</f>
        <v xml:space="preserve">Vehicle Insurance Deductibles </v>
      </c>
      <c r="E47" s="152"/>
      <c r="F47" s="397"/>
      <c r="G47" s="398">
        <f>'Non CARES Original Budget'!P54</f>
        <v>0</v>
      </c>
      <c r="H47" s="399"/>
      <c r="I47" s="297">
        <v>0</v>
      </c>
      <c r="J47" s="399"/>
      <c r="K47" s="398">
        <f t="shared" si="0"/>
        <v>0</v>
      </c>
    </row>
    <row r="48" spans="1:11" hidden="1" x14ac:dyDescent="0.2">
      <c r="A48" s="385" t="str">
        <f>'Non CARES Original Budget'!A55</f>
        <v>Vehicle Rental</v>
      </c>
      <c r="E48" s="152"/>
      <c r="F48" s="397"/>
      <c r="G48" s="398">
        <f>'Non CARES Original Budget'!P55</f>
        <v>0</v>
      </c>
      <c r="H48" s="399"/>
      <c r="I48" s="297">
        <v>0</v>
      </c>
      <c r="J48" s="399"/>
      <c r="K48" s="398">
        <f t="shared" si="0"/>
        <v>0</v>
      </c>
    </row>
    <row r="49" spans="1:11" hidden="1" x14ac:dyDescent="0.2">
      <c r="A49" s="385" t="str">
        <f>'Non CARES Original Budget'!A56</f>
        <v>GPS Monitoring/Vehicle Data Plan</v>
      </c>
      <c r="E49" s="152"/>
      <c r="F49" s="397"/>
      <c r="G49" s="398">
        <f>'Non CARES Original Budget'!P56</f>
        <v>0</v>
      </c>
      <c r="H49" s="399"/>
      <c r="I49" s="297">
        <v>0</v>
      </c>
      <c r="J49" s="399"/>
      <c r="K49" s="398">
        <f t="shared" si="0"/>
        <v>0</v>
      </c>
    </row>
    <row r="50" spans="1:11" hidden="1" x14ac:dyDescent="0.2">
      <c r="A50" s="385" t="str">
        <f>'Non CARES Original Budget'!A57</f>
        <v>Operating Building Maintenance/Repairs</v>
      </c>
      <c r="E50" s="152"/>
      <c r="F50" s="397"/>
      <c r="G50" s="398">
        <f>'Non CARES Original Budget'!P57</f>
        <v>0</v>
      </c>
      <c r="H50" s="399"/>
      <c r="I50" s="297">
        <v>0</v>
      </c>
      <c r="J50" s="399"/>
      <c r="K50" s="398">
        <f t="shared" si="0"/>
        <v>0</v>
      </c>
    </row>
    <row r="51" spans="1:11" hidden="1" x14ac:dyDescent="0.2">
      <c r="A51" s="385" t="str">
        <f>'Non CARES Original Budget'!A58</f>
        <v>Operating Building Equipment</v>
      </c>
      <c r="E51" s="152"/>
      <c r="F51" s="397"/>
      <c r="G51" s="398">
        <f>'Non CARES Original Budget'!P58</f>
        <v>0</v>
      </c>
      <c r="H51" s="399"/>
      <c r="I51" s="297">
        <v>0</v>
      </c>
      <c r="J51" s="399"/>
      <c r="K51" s="398">
        <f t="shared" si="0"/>
        <v>0</v>
      </c>
    </row>
    <row r="52" spans="1:11" hidden="1" x14ac:dyDescent="0.2">
      <c r="A52" s="385" t="str">
        <f>'Non CARES Original Budget'!A59</f>
        <v>Utilities</v>
      </c>
      <c r="E52" s="152"/>
      <c r="F52" s="397"/>
      <c r="G52" s="398">
        <f>'Non CARES Original Budget'!P59</f>
        <v>0</v>
      </c>
      <c r="H52" s="399"/>
      <c r="I52" s="297">
        <v>0</v>
      </c>
      <c r="J52" s="399"/>
      <c r="K52" s="398">
        <f t="shared" si="0"/>
        <v>0</v>
      </c>
    </row>
    <row r="53" spans="1:11" hidden="1" x14ac:dyDescent="0.2">
      <c r="A53" s="385" t="str">
        <f>'Non CARES Original Budget'!A60</f>
        <v>Space/Rent</v>
      </c>
      <c r="E53" s="152"/>
      <c r="F53" s="397"/>
      <c r="G53" s="398">
        <f>'Non CARES Original Budget'!P60</f>
        <v>0</v>
      </c>
      <c r="H53" s="399"/>
      <c r="I53" s="297">
        <v>0</v>
      </c>
      <c r="J53" s="399"/>
      <c r="K53" s="398">
        <f t="shared" si="0"/>
        <v>0</v>
      </c>
    </row>
    <row r="54" spans="1:11" hidden="1" x14ac:dyDescent="0.2">
      <c r="A54" s="385" t="str">
        <f>'Non CARES Original Budget'!A61</f>
        <v>Storage</v>
      </c>
      <c r="E54" s="152"/>
      <c r="F54" s="397"/>
      <c r="G54" s="398">
        <f>'Non CARES Original Budget'!P61</f>
        <v>0</v>
      </c>
      <c r="H54" s="399"/>
      <c r="I54" s="297">
        <v>0</v>
      </c>
      <c r="J54" s="399"/>
      <c r="K54" s="398">
        <f t="shared" si="0"/>
        <v>0</v>
      </c>
    </row>
    <row r="55" spans="1:11" hidden="1" x14ac:dyDescent="0.2">
      <c r="A55" s="385" t="str">
        <f>'Non CARES Original Budget'!A62</f>
        <v>Pest Control</v>
      </c>
      <c r="E55" s="152"/>
      <c r="F55" s="397"/>
      <c r="G55" s="398">
        <f>'Non CARES Original Budget'!P62</f>
        <v>0</v>
      </c>
      <c r="H55" s="399"/>
      <c r="I55" s="297">
        <v>0</v>
      </c>
      <c r="J55" s="399"/>
      <c r="K55" s="398">
        <f t="shared" si="0"/>
        <v>0</v>
      </c>
    </row>
    <row r="56" spans="1:11" hidden="1" x14ac:dyDescent="0.2">
      <c r="A56" s="385" t="str">
        <f>'Non CARES Original Budget'!A63</f>
        <v>Groundskeeping</v>
      </c>
      <c r="E56" s="152"/>
      <c r="F56" s="397"/>
      <c r="G56" s="398">
        <f>'Non CARES Original Budget'!P63</f>
        <v>0</v>
      </c>
      <c r="H56" s="399"/>
      <c r="I56" s="297">
        <v>0</v>
      </c>
      <c r="J56" s="399"/>
      <c r="K56" s="398">
        <f t="shared" si="0"/>
        <v>0</v>
      </c>
    </row>
    <row r="57" spans="1:11" hidden="1" x14ac:dyDescent="0.2">
      <c r="A57" s="385" t="str">
        <f>'Non CARES Original Budget'!A64</f>
        <v>Cleaning &amp; Janitorial</v>
      </c>
      <c r="E57" s="152"/>
      <c r="F57" s="397"/>
      <c r="G57" s="398">
        <f>'Non CARES Original Budget'!P64</f>
        <v>0</v>
      </c>
      <c r="H57" s="399"/>
      <c r="I57" s="297">
        <v>0</v>
      </c>
      <c r="J57" s="399"/>
      <c r="K57" s="398">
        <f t="shared" si="0"/>
        <v>0</v>
      </c>
    </row>
    <row r="58" spans="1:11" hidden="1" x14ac:dyDescent="0.2">
      <c r="A58" s="385" t="str">
        <f>'Non CARES Original Budget'!A65</f>
        <v>Operating Building Insurance</v>
      </c>
      <c r="E58" s="152"/>
      <c r="F58" s="397"/>
      <c r="G58" s="398">
        <f>'Non CARES Original Budget'!P65</f>
        <v>0</v>
      </c>
      <c r="H58" s="399"/>
      <c r="I58" s="297">
        <v>0</v>
      </c>
      <c r="J58" s="399"/>
      <c r="K58" s="398">
        <f t="shared" si="0"/>
        <v>0</v>
      </c>
    </row>
    <row r="59" spans="1:11" hidden="1" x14ac:dyDescent="0.2">
      <c r="A59" s="385" t="str">
        <f>'Non CARES Original Budget'!A66</f>
        <v>Shop Building Maintenance/Repairs</v>
      </c>
      <c r="E59" s="152"/>
      <c r="F59" s="397"/>
      <c r="G59" s="398">
        <f>'Non CARES Original Budget'!P66</f>
        <v>0</v>
      </c>
      <c r="H59" s="399"/>
      <c r="I59" s="297">
        <v>0</v>
      </c>
      <c r="J59" s="399"/>
      <c r="K59" s="398">
        <f t="shared" si="0"/>
        <v>0</v>
      </c>
    </row>
    <row r="60" spans="1:11" hidden="1" x14ac:dyDescent="0.2">
      <c r="A60" s="385" t="str">
        <f>'Non CARES Original Budget'!A67</f>
        <v>Shop Equipment</v>
      </c>
      <c r="E60" s="152"/>
      <c r="F60" s="397"/>
      <c r="G60" s="398">
        <f>'Non CARES Original Budget'!P67</f>
        <v>0</v>
      </c>
      <c r="H60" s="399"/>
      <c r="I60" s="297">
        <v>0</v>
      </c>
      <c r="J60" s="399"/>
      <c r="K60" s="398">
        <f t="shared" si="0"/>
        <v>0</v>
      </c>
    </row>
    <row r="61" spans="1:11" hidden="1" x14ac:dyDescent="0.2">
      <c r="A61" s="385" t="str">
        <f>'Non CARES Original Budget'!A68</f>
        <v>Shop Equipment Maintenance/Repairs</v>
      </c>
      <c r="E61" s="152"/>
      <c r="F61" s="397"/>
      <c r="G61" s="398">
        <f>'Non CARES Original Budget'!P68</f>
        <v>0</v>
      </c>
      <c r="H61" s="399"/>
      <c r="I61" s="297">
        <v>0</v>
      </c>
      <c r="J61" s="399"/>
      <c r="K61" s="398">
        <f t="shared" si="0"/>
        <v>0</v>
      </c>
    </row>
    <row r="62" spans="1:11" hidden="1" x14ac:dyDescent="0.2">
      <c r="A62" s="385" t="str">
        <f>'Non CARES Original Budget'!A69</f>
        <v>Equipment Rental</v>
      </c>
      <c r="E62" s="152"/>
      <c r="F62" s="397"/>
      <c r="G62" s="398">
        <f>'Non CARES Original Budget'!P69</f>
        <v>0</v>
      </c>
      <c r="H62" s="399"/>
      <c r="I62" s="297">
        <v>0</v>
      </c>
      <c r="J62" s="399"/>
      <c r="K62" s="398">
        <f t="shared" si="0"/>
        <v>0</v>
      </c>
    </row>
    <row r="63" spans="1:11" hidden="1" x14ac:dyDescent="0.2">
      <c r="A63" s="385" t="str">
        <f>'Non CARES Original Budget'!A70</f>
        <v>Shop Supplies</v>
      </c>
      <c r="E63" s="152"/>
      <c r="F63" s="397"/>
      <c r="G63" s="398">
        <f>'Non CARES Original Budget'!P70</f>
        <v>0</v>
      </c>
      <c r="H63" s="399"/>
      <c r="I63" s="297">
        <v>0</v>
      </c>
      <c r="J63" s="399"/>
      <c r="K63" s="398">
        <f t="shared" si="0"/>
        <v>0</v>
      </c>
    </row>
    <row r="64" spans="1:11" hidden="1" x14ac:dyDescent="0.2">
      <c r="A64" s="385" t="str">
        <f>'Non CARES Original Budget'!A71</f>
        <v>Small Tools</v>
      </c>
      <c r="E64" s="152"/>
      <c r="F64" s="397"/>
      <c r="G64" s="398">
        <f>'Non CARES Original Budget'!P71</f>
        <v>0</v>
      </c>
      <c r="H64" s="399"/>
      <c r="I64" s="297">
        <v>0</v>
      </c>
      <c r="J64" s="399"/>
      <c r="K64" s="398">
        <f t="shared" si="0"/>
        <v>0</v>
      </c>
    </row>
    <row r="65" spans="1:11" hidden="1" x14ac:dyDescent="0.2">
      <c r="A65" s="385" t="str">
        <f>'Non CARES Original Budget'!A72</f>
        <v>Insurance - Non-Vehicle</v>
      </c>
      <c r="E65" s="152"/>
      <c r="F65" s="397"/>
      <c r="G65" s="398">
        <f>'Non CARES Original Budget'!P72</f>
        <v>0</v>
      </c>
      <c r="H65" s="399"/>
      <c r="I65" s="297">
        <v>0</v>
      </c>
      <c r="J65" s="399"/>
      <c r="K65" s="398">
        <f t="shared" si="0"/>
        <v>0</v>
      </c>
    </row>
    <row r="66" spans="1:11" hidden="1" x14ac:dyDescent="0.2">
      <c r="A66" s="385" t="str">
        <f>'Non CARES Original Budget'!A73</f>
        <v>Insurance Deductibles - Non-Vehicle</v>
      </c>
      <c r="E66" s="152"/>
      <c r="F66" s="397"/>
      <c r="G66" s="398">
        <f>'Non CARES Original Budget'!P73</f>
        <v>0</v>
      </c>
      <c r="H66" s="399"/>
      <c r="I66" s="297">
        <v>0</v>
      </c>
      <c r="J66" s="399"/>
      <c r="K66" s="398">
        <f t="shared" si="0"/>
        <v>0</v>
      </c>
    </row>
    <row r="67" spans="1:11" hidden="1" x14ac:dyDescent="0.2">
      <c r="A67" s="385" t="str">
        <f>'Non CARES Original Budget'!A74</f>
        <v>Indirect Cost</v>
      </c>
      <c r="E67" s="152"/>
      <c r="F67" s="397"/>
      <c r="G67" s="398">
        <f>'Non CARES Original Budget'!P74</f>
        <v>0</v>
      </c>
      <c r="H67" s="399"/>
      <c r="I67" s="297">
        <v>0</v>
      </c>
      <c r="J67" s="399"/>
      <c r="K67" s="398">
        <f t="shared" si="0"/>
        <v>0</v>
      </c>
    </row>
    <row r="68" spans="1:11" hidden="1" x14ac:dyDescent="0.2">
      <c r="A68" s="385" t="str">
        <f>'Non CARES Original Budget'!A75</f>
        <v>Fees (Non-Penalty)</v>
      </c>
      <c r="E68" s="152"/>
      <c r="F68" s="397"/>
      <c r="G68" s="398">
        <f>'Non CARES Original Budget'!P75</f>
        <v>0</v>
      </c>
      <c r="H68" s="399"/>
      <c r="I68" s="297">
        <v>0</v>
      </c>
      <c r="J68" s="399"/>
      <c r="K68" s="398">
        <f t="shared" si="0"/>
        <v>0</v>
      </c>
    </row>
    <row r="69" spans="1:11" x14ac:dyDescent="0.2">
      <c r="A69" s="400"/>
      <c r="E69" s="152"/>
      <c r="F69" s="397"/>
      <c r="G69" s="398">
        <f>'Non CARES Original Budget'!P76</f>
        <v>0</v>
      </c>
      <c r="H69" s="399"/>
      <c r="I69" s="297"/>
      <c r="J69" s="399"/>
      <c r="K69" s="398">
        <f t="shared" si="0"/>
        <v>0</v>
      </c>
    </row>
    <row r="70" spans="1:11" x14ac:dyDescent="0.2">
      <c r="A70" s="400"/>
      <c r="E70" s="152"/>
      <c r="F70" s="397"/>
      <c r="G70" s="398">
        <f>'Non CARES Original Budget'!P77</f>
        <v>0</v>
      </c>
      <c r="H70" s="399"/>
      <c r="I70" s="297">
        <v>0</v>
      </c>
      <c r="J70" s="399"/>
      <c r="K70" s="398">
        <f t="shared" si="0"/>
        <v>0</v>
      </c>
    </row>
    <row r="71" spans="1:11" x14ac:dyDescent="0.2">
      <c r="A71" s="400"/>
      <c r="E71" s="152"/>
      <c r="F71" s="397"/>
      <c r="G71" s="398">
        <f>'Non CARES Original Budget'!P78</f>
        <v>0</v>
      </c>
      <c r="H71" s="399"/>
      <c r="I71" s="297">
        <v>0</v>
      </c>
      <c r="J71" s="399"/>
      <c r="K71" s="398">
        <f t="shared" si="0"/>
        <v>0</v>
      </c>
    </row>
    <row r="72" spans="1:11" ht="16.5" thickBot="1" x14ac:dyDescent="0.3">
      <c r="A72" s="401" t="s">
        <v>44</v>
      </c>
      <c r="B72" s="402"/>
      <c r="C72" s="402"/>
      <c r="E72" s="173"/>
      <c r="F72" s="403"/>
      <c r="G72" s="404">
        <f>SUM(G14:G71)</f>
        <v>213318</v>
      </c>
      <c r="H72" s="300"/>
      <c r="I72" s="404">
        <f>SUM(I14:I71)</f>
        <v>0</v>
      </c>
      <c r="J72" s="399"/>
      <c r="K72" s="404">
        <f>SUM(K14:K71)</f>
        <v>213318</v>
      </c>
    </row>
    <row r="73" spans="1:11" x14ac:dyDescent="0.2">
      <c r="E73" s="405"/>
    </row>
    <row r="74" spans="1:11" x14ac:dyDescent="0.2">
      <c r="E74" s="405"/>
    </row>
    <row r="75" spans="1:11" x14ac:dyDescent="0.2">
      <c r="E75" s="405"/>
    </row>
    <row r="76" spans="1:11" x14ac:dyDescent="0.2">
      <c r="A76" s="383" t="s">
        <v>107</v>
      </c>
      <c r="C76" s="479"/>
      <c r="D76" s="479"/>
      <c r="E76" s="479"/>
      <c r="F76" s="479"/>
      <c r="G76" s="479"/>
    </row>
    <row r="77" spans="1:11" x14ac:dyDescent="0.2">
      <c r="A77" s="383" t="s">
        <v>108</v>
      </c>
      <c r="C77" s="479"/>
      <c r="D77" s="479"/>
      <c r="E77" s="479"/>
      <c r="F77" s="479"/>
      <c r="G77" s="479"/>
    </row>
    <row r="80" spans="1:11" ht="15.75" x14ac:dyDescent="0.25">
      <c r="A80" s="478" t="str">
        <f>IF(K72=G72,"Budget Revision can be Approved by Regional Manager","Budget Revision Requires Written ALDOT Approval")</f>
        <v>Budget Revision can be Approved by Regional Manager</v>
      </c>
      <c r="B80" s="478"/>
      <c r="C80" s="478"/>
      <c r="D80" s="478"/>
      <c r="E80" s="478"/>
      <c r="F80" s="478"/>
      <c r="G80" s="478"/>
      <c r="H80" s="478"/>
      <c r="I80" s="478"/>
      <c r="J80" s="478"/>
      <c r="K80" s="478"/>
    </row>
    <row r="81" spans="1:11" ht="15.75" x14ac:dyDescent="0.25">
      <c r="A81" s="478" t="s">
        <v>348</v>
      </c>
      <c r="B81" s="478"/>
      <c r="C81" s="478"/>
      <c r="D81" s="478"/>
      <c r="E81" s="478"/>
      <c r="F81" s="478"/>
      <c r="G81" s="478"/>
      <c r="H81" s="478"/>
      <c r="I81" s="478"/>
      <c r="J81" s="478"/>
      <c r="K81" s="478"/>
    </row>
    <row r="82" spans="1:11" ht="15.75" x14ac:dyDescent="0.25">
      <c r="A82" s="382"/>
      <c r="B82" s="382"/>
      <c r="C82" s="382"/>
      <c r="D82" s="382"/>
      <c r="E82" s="382"/>
      <c r="F82" s="382"/>
      <c r="G82" s="382"/>
      <c r="H82" s="382"/>
      <c r="I82" s="382"/>
      <c r="J82" s="382"/>
      <c r="K82" s="382"/>
    </row>
    <row r="83" spans="1:11" ht="15.75" x14ac:dyDescent="0.25">
      <c r="A83" s="382"/>
      <c r="B83" s="382"/>
      <c r="C83" s="382"/>
      <c r="D83" s="382"/>
      <c r="E83" s="382"/>
      <c r="F83" s="382"/>
      <c r="G83" s="382"/>
      <c r="H83" s="382"/>
      <c r="I83" s="382"/>
      <c r="J83" s="382"/>
      <c r="K83" s="382"/>
    </row>
    <row r="84" spans="1:11" ht="15.75" x14ac:dyDescent="0.25">
      <c r="A84" s="382"/>
      <c r="B84" s="382"/>
      <c r="C84" s="382"/>
      <c r="D84" s="382"/>
      <c r="E84" s="382"/>
      <c r="F84" s="382"/>
      <c r="G84" s="382"/>
      <c r="H84" s="382"/>
      <c r="I84" s="382"/>
      <c r="J84" s="382"/>
      <c r="K84" s="382"/>
    </row>
    <row r="85" spans="1:11" x14ac:dyDescent="0.2">
      <c r="E85" s="405"/>
    </row>
    <row r="86" spans="1:11" x14ac:dyDescent="0.2">
      <c r="E86" s="405"/>
    </row>
    <row r="87" spans="1:11" ht="15.75" x14ac:dyDescent="0.25">
      <c r="E87" s="405"/>
      <c r="G87" s="386"/>
      <c r="I87" s="406" t="s">
        <v>99</v>
      </c>
      <c r="K87" s="388" t="s">
        <v>109</v>
      </c>
    </row>
    <row r="88" spans="1:11" ht="15.75" x14ac:dyDescent="0.25">
      <c r="E88" s="405"/>
      <c r="G88" s="386" t="str">
        <f>A90</f>
        <v>ADMINISTRATION</v>
      </c>
      <c r="I88" s="386" t="str">
        <f>A90</f>
        <v>ADMINISTRATION</v>
      </c>
      <c r="K88" s="386" t="str">
        <f>A90</f>
        <v>ADMINISTRATION</v>
      </c>
    </row>
    <row r="89" spans="1:11" ht="15.75" x14ac:dyDescent="0.25">
      <c r="E89" s="405"/>
      <c r="G89" s="386" t="s">
        <v>43</v>
      </c>
      <c r="I89" s="386" t="s">
        <v>20</v>
      </c>
      <c r="K89" s="386" t="s">
        <v>20</v>
      </c>
    </row>
    <row r="90" spans="1:11" ht="15.75" x14ac:dyDescent="0.25">
      <c r="A90" s="392" t="s">
        <v>28</v>
      </c>
      <c r="B90" s="393"/>
      <c r="C90" s="394" t="str">
        <f>'Non CARES Original Budget'!C92</f>
        <v>100075501</v>
      </c>
      <c r="E90" s="405"/>
      <c r="G90" s="386" t="s">
        <v>20</v>
      </c>
      <c r="I90" s="386" t="s">
        <v>95</v>
      </c>
      <c r="K90" s="386" t="s">
        <v>101</v>
      </c>
    </row>
    <row r="91" spans="1:11" x14ac:dyDescent="0.2">
      <c r="E91" s="405"/>
      <c r="G91" s="407"/>
    </row>
    <row r="92" spans="1:11" x14ac:dyDescent="0.2">
      <c r="A92" s="272" t="str">
        <f>'Non CARES Original Budget'!A94</f>
        <v>Administrative Salaries (Non-Director)</v>
      </c>
      <c r="E92" s="152"/>
      <c r="G92" s="398">
        <f>'Non CARES Original Budget'!P94</f>
        <v>40000</v>
      </c>
      <c r="H92" s="399"/>
      <c r="I92" s="297">
        <v>0</v>
      </c>
      <c r="J92" s="399"/>
      <c r="K92" s="398">
        <f>+G92+I92</f>
        <v>40000</v>
      </c>
    </row>
    <row r="93" spans="1:11" x14ac:dyDescent="0.2">
      <c r="A93" s="272" t="str">
        <f>'Non CARES Original Budget'!A95</f>
        <v>Director Salary</v>
      </c>
      <c r="E93" s="152"/>
      <c r="G93" s="398">
        <f>'Non CARES Original Budget'!P95</f>
        <v>26021</v>
      </c>
      <c r="H93" s="399"/>
      <c r="I93" s="297">
        <v>0</v>
      </c>
      <c r="J93" s="399"/>
      <c r="K93" s="398">
        <f t="shared" ref="K93:K144" si="1">+G93+I93</f>
        <v>26021</v>
      </c>
    </row>
    <row r="94" spans="1:11" hidden="1" x14ac:dyDescent="0.2">
      <c r="A94" s="272" t="str">
        <f>'Non CARES Original Budget'!A96</f>
        <v>State Unemployment Insurance</v>
      </c>
      <c r="E94" s="152"/>
      <c r="G94" s="398">
        <f>'Non CARES Original Budget'!P96</f>
        <v>0</v>
      </c>
      <c r="H94" s="399"/>
      <c r="I94" s="297">
        <v>0</v>
      </c>
      <c r="J94" s="399"/>
      <c r="K94" s="398">
        <f t="shared" si="1"/>
        <v>0</v>
      </c>
    </row>
    <row r="95" spans="1:11" x14ac:dyDescent="0.2">
      <c r="A95" s="272" t="str">
        <f>'Non CARES Original Budget'!A97</f>
        <v>FICA/Social Security</v>
      </c>
      <c r="E95" s="152"/>
      <c r="G95" s="398">
        <f>'Non CARES Original Budget'!P97</f>
        <v>3060</v>
      </c>
      <c r="H95" s="399"/>
      <c r="I95" s="297">
        <v>0</v>
      </c>
      <c r="J95" s="399"/>
      <c r="K95" s="398">
        <f t="shared" si="1"/>
        <v>3060</v>
      </c>
    </row>
    <row r="96" spans="1:11" x14ac:dyDescent="0.2">
      <c r="A96" s="272" t="str">
        <f>'Non CARES Original Budget'!A98</f>
        <v>Unemployment Compensation</v>
      </c>
      <c r="E96" s="152"/>
      <c r="G96" s="398">
        <f>'Non CARES Original Budget'!P98</f>
        <v>500</v>
      </c>
      <c r="H96" s="399"/>
      <c r="I96" s="297">
        <v>0</v>
      </c>
      <c r="J96" s="399"/>
      <c r="K96" s="398">
        <f t="shared" si="1"/>
        <v>500</v>
      </c>
    </row>
    <row r="97" spans="1:11" x14ac:dyDescent="0.2">
      <c r="A97" s="272" t="str">
        <f>'Non CARES Original Budget'!A99</f>
        <v>Workmen's Compensation</v>
      </c>
      <c r="E97" s="152"/>
      <c r="G97" s="398">
        <f>'Non CARES Original Budget'!P99</f>
        <v>3000</v>
      </c>
      <c r="H97" s="399"/>
      <c r="I97" s="297">
        <v>0</v>
      </c>
      <c r="J97" s="399"/>
      <c r="K97" s="398">
        <f t="shared" si="1"/>
        <v>3000</v>
      </c>
    </row>
    <row r="98" spans="1:11" x14ac:dyDescent="0.2">
      <c r="A98" s="272" t="str">
        <f>'Non CARES Original Budget'!A100</f>
        <v>Health Insurance</v>
      </c>
      <c r="E98" s="152"/>
      <c r="G98" s="398">
        <f>'Non CARES Original Budget'!P100</f>
        <v>18000</v>
      </c>
      <c r="H98" s="399"/>
      <c r="I98" s="297">
        <v>0</v>
      </c>
      <c r="J98" s="399"/>
      <c r="K98" s="398">
        <f t="shared" si="1"/>
        <v>18000</v>
      </c>
    </row>
    <row r="99" spans="1:11" x14ac:dyDescent="0.2">
      <c r="A99" s="272" t="str">
        <f>'Non CARES Original Budget'!A101</f>
        <v>Life Insurance</v>
      </c>
      <c r="E99" s="152"/>
      <c r="G99" s="398">
        <f>'Non CARES Original Budget'!P101</f>
        <v>216</v>
      </c>
      <c r="H99" s="399"/>
      <c r="I99" s="297">
        <v>0</v>
      </c>
      <c r="J99" s="399"/>
      <c r="K99" s="398">
        <f t="shared" si="1"/>
        <v>216</v>
      </c>
    </row>
    <row r="100" spans="1:11" x14ac:dyDescent="0.2">
      <c r="A100" s="272" t="str">
        <f>'Non CARES Original Budget'!A102</f>
        <v>Retirement</v>
      </c>
      <c r="E100" s="152"/>
      <c r="G100" s="398">
        <f>'Non CARES Original Budget'!P102</f>
        <v>2885</v>
      </c>
      <c r="H100" s="399"/>
      <c r="I100" s="297">
        <v>0</v>
      </c>
      <c r="J100" s="399"/>
      <c r="K100" s="398">
        <f t="shared" si="1"/>
        <v>2885</v>
      </c>
    </row>
    <row r="101" spans="1:11" hidden="1" x14ac:dyDescent="0.2">
      <c r="A101" s="272" t="str">
        <f>'Non CARES Original Budget'!A103</f>
        <v>Overtime</v>
      </c>
      <c r="E101" s="152"/>
      <c r="G101" s="398">
        <f>'Non CARES Original Budget'!P103</f>
        <v>0</v>
      </c>
      <c r="H101" s="399"/>
      <c r="I101" s="297">
        <v>0</v>
      </c>
      <c r="J101" s="399"/>
      <c r="K101" s="398">
        <f t="shared" si="1"/>
        <v>0</v>
      </c>
    </row>
    <row r="102" spans="1:11" hidden="1" x14ac:dyDescent="0.2">
      <c r="A102" s="272" t="str">
        <f>'Non CARES Original Budget'!A104</f>
        <v>Safety Incentive Programs</v>
      </c>
      <c r="E102" s="152"/>
      <c r="G102" s="398">
        <f>'Non CARES Original Budget'!P104</f>
        <v>0</v>
      </c>
      <c r="H102" s="399"/>
      <c r="I102" s="297">
        <v>0</v>
      </c>
      <c r="J102" s="399"/>
      <c r="K102" s="398">
        <f t="shared" si="1"/>
        <v>0</v>
      </c>
    </row>
    <row r="103" spans="1:11" hidden="1" x14ac:dyDescent="0.2">
      <c r="A103" s="272" t="str">
        <f>'Non CARES Original Budget'!A105</f>
        <v>Longevity Pay</v>
      </c>
      <c r="E103" s="152"/>
      <c r="G103" s="398">
        <f>'Non CARES Original Budget'!P105</f>
        <v>0</v>
      </c>
      <c r="H103" s="399"/>
      <c r="I103" s="297">
        <v>0</v>
      </c>
      <c r="J103" s="399"/>
      <c r="K103" s="398">
        <f t="shared" si="1"/>
        <v>0</v>
      </c>
    </row>
    <row r="104" spans="1:11" hidden="1" x14ac:dyDescent="0.2">
      <c r="A104" s="272" t="str">
        <f>'Non CARES Original Budget'!A106</f>
        <v>Disability</v>
      </c>
      <c r="E104" s="152"/>
      <c r="G104" s="398">
        <f>'Non CARES Original Budget'!P106</f>
        <v>0</v>
      </c>
      <c r="H104" s="399"/>
      <c r="I104" s="297">
        <v>0</v>
      </c>
      <c r="J104" s="399"/>
      <c r="K104" s="398">
        <f t="shared" si="1"/>
        <v>0</v>
      </c>
    </row>
    <row r="105" spans="1:11" x14ac:dyDescent="0.2">
      <c r="A105" s="272" t="str">
        <f>'Non CARES Original Budget'!A107</f>
        <v>Payroll Processing</v>
      </c>
      <c r="E105" s="152"/>
      <c r="G105" s="398">
        <f>'Non CARES Original Budget'!P107</f>
        <v>5000</v>
      </c>
      <c r="H105" s="399"/>
      <c r="I105" s="297">
        <v>0</v>
      </c>
      <c r="J105" s="399"/>
      <c r="K105" s="398">
        <f t="shared" si="1"/>
        <v>5000</v>
      </c>
    </row>
    <row r="106" spans="1:11" x14ac:dyDescent="0.2">
      <c r="A106" s="272" t="str">
        <f>'Non CARES Original Budget'!A108</f>
        <v>Alcohol/Drug Testing</v>
      </c>
      <c r="E106" s="152"/>
      <c r="G106" s="398">
        <f>'Non CARES Original Budget'!P108</f>
        <v>200</v>
      </c>
      <c r="H106" s="399"/>
      <c r="I106" s="297">
        <v>0</v>
      </c>
      <c r="J106" s="399"/>
      <c r="K106" s="398">
        <f t="shared" si="1"/>
        <v>200</v>
      </c>
    </row>
    <row r="107" spans="1:11" hidden="1" x14ac:dyDescent="0.2">
      <c r="A107" s="272" t="str">
        <f>'Non CARES Original Budget'!A109</f>
        <v>Employee Recruitment</v>
      </c>
      <c r="E107" s="152"/>
      <c r="G107" s="398">
        <f>'Non CARES Original Budget'!P109</f>
        <v>0</v>
      </c>
      <c r="H107" s="399"/>
      <c r="I107" s="297">
        <v>0</v>
      </c>
      <c r="J107" s="399"/>
      <c r="K107" s="398">
        <f t="shared" si="1"/>
        <v>0</v>
      </c>
    </row>
    <row r="108" spans="1:11" hidden="1" x14ac:dyDescent="0.2">
      <c r="A108" s="272" t="str">
        <f>'Non CARES Original Budget'!A110</f>
        <v>Physical Examinations</v>
      </c>
      <c r="E108" s="152"/>
      <c r="G108" s="398">
        <f>'Non CARES Original Budget'!P110</f>
        <v>0</v>
      </c>
      <c r="H108" s="399"/>
      <c r="I108" s="297">
        <v>0</v>
      </c>
      <c r="J108" s="399"/>
      <c r="K108" s="398">
        <f t="shared" si="1"/>
        <v>0</v>
      </c>
    </row>
    <row r="109" spans="1:11" hidden="1" x14ac:dyDescent="0.2">
      <c r="A109" s="272" t="str">
        <f>'Non CARES Original Budget'!A111</f>
        <v>Background Check</v>
      </c>
      <c r="E109" s="152"/>
      <c r="G109" s="398">
        <f>'Non CARES Original Budget'!P111</f>
        <v>0</v>
      </c>
      <c r="H109" s="399"/>
      <c r="I109" s="297">
        <v>0</v>
      </c>
      <c r="J109" s="399"/>
      <c r="K109" s="398">
        <f t="shared" si="1"/>
        <v>0</v>
      </c>
    </row>
    <row r="110" spans="1:11" x14ac:dyDescent="0.2">
      <c r="A110" s="272" t="str">
        <f>'Non CARES Original Budget'!A112</f>
        <v>Travel</v>
      </c>
      <c r="E110" s="152"/>
      <c r="G110" s="398">
        <f>'Non CARES Original Budget'!P112</f>
        <v>5000</v>
      </c>
      <c r="H110" s="399"/>
      <c r="I110" s="297">
        <v>0</v>
      </c>
      <c r="J110" s="399"/>
      <c r="K110" s="398">
        <f t="shared" si="1"/>
        <v>5000</v>
      </c>
    </row>
    <row r="111" spans="1:11" x14ac:dyDescent="0.2">
      <c r="A111" s="272" t="str">
        <f>'Non CARES Original Budget'!A113</f>
        <v>Training</v>
      </c>
      <c r="E111" s="152"/>
      <c r="G111" s="398">
        <f>'Non CARES Original Budget'!P113</f>
        <v>1000</v>
      </c>
      <c r="H111" s="399"/>
      <c r="I111" s="297">
        <v>0</v>
      </c>
      <c r="J111" s="399"/>
      <c r="K111" s="398">
        <f t="shared" si="1"/>
        <v>1000</v>
      </c>
    </row>
    <row r="112" spans="1:11" hidden="1" x14ac:dyDescent="0.2">
      <c r="A112" s="272" t="str">
        <f>'Non CARES Original Budget'!A114</f>
        <v>Uniforms</v>
      </c>
      <c r="E112" s="152"/>
      <c r="G112" s="398">
        <f>'Non CARES Original Budget'!P114</f>
        <v>0</v>
      </c>
      <c r="H112" s="399"/>
      <c r="I112" s="297">
        <v>0</v>
      </c>
      <c r="J112" s="399"/>
      <c r="K112" s="398">
        <f t="shared" si="1"/>
        <v>0</v>
      </c>
    </row>
    <row r="113" spans="1:11" hidden="1" x14ac:dyDescent="0.2">
      <c r="A113" s="272" t="str">
        <f>'Non CARES Original Budget'!A115</f>
        <v>Insurance - Commercial Property</v>
      </c>
      <c r="E113" s="152"/>
      <c r="G113" s="398">
        <f>'Non CARES Original Budget'!P115</f>
        <v>0</v>
      </c>
      <c r="H113" s="399"/>
      <c r="I113" s="297">
        <v>0</v>
      </c>
      <c r="J113" s="399"/>
      <c r="K113" s="398">
        <f t="shared" si="1"/>
        <v>0</v>
      </c>
    </row>
    <row r="114" spans="1:11" x14ac:dyDescent="0.2">
      <c r="A114" s="272" t="str">
        <f>'Non CARES Original Budget'!A116</f>
        <v>Insurance - General Liability</v>
      </c>
      <c r="E114" s="152"/>
      <c r="G114" s="398">
        <f>'Non CARES Original Budget'!P116</f>
        <v>6000</v>
      </c>
      <c r="H114" s="399"/>
      <c r="I114" s="297">
        <v>0</v>
      </c>
      <c r="J114" s="399"/>
      <c r="K114" s="398">
        <f t="shared" si="1"/>
        <v>6000</v>
      </c>
    </row>
    <row r="115" spans="1:11" x14ac:dyDescent="0.2">
      <c r="A115" s="272" t="str">
        <f>'Non CARES Original Budget'!A117</f>
        <v>Insurance - Contents and Property</v>
      </c>
      <c r="E115" s="152"/>
      <c r="G115" s="398">
        <f>'Non CARES Original Budget'!P117</f>
        <v>1100</v>
      </c>
      <c r="H115" s="399"/>
      <c r="I115" s="297">
        <v>0</v>
      </c>
      <c r="J115" s="399"/>
      <c r="K115" s="398">
        <f t="shared" si="1"/>
        <v>1100</v>
      </c>
    </row>
    <row r="116" spans="1:11" hidden="1" x14ac:dyDescent="0.2">
      <c r="A116" s="272" t="str">
        <f>'Non CARES Original Budget'!A118</f>
        <v>Insurance - Employee Dishonesty &amp; Notary</v>
      </c>
      <c r="E116" s="152"/>
      <c r="G116" s="398">
        <f>'Non CARES Original Budget'!P118</f>
        <v>0</v>
      </c>
      <c r="H116" s="399"/>
      <c r="I116" s="297">
        <v>0</v>
      </c>
      <c r="J116" s="399"/>
      <c r="K116" s="398">
        <f t="shared" si="1"/>
        <v>0</v>
      </c>
    </row>
    <row r="117" spans="1:11" hidden="1" x14ac:dyDescent="0.2">
      <c r="A117" s="272" t="str">
        <f>'Non CARES Original Budget'!A119</f>
        <v>Insurance - Directors &amp; Officers Lib.</v>
      </c>
      <c r="E117" s="152"/>
      <c r="G117" s="398">
        <f>'Non CARES Original Budget'!P119</f>
        <v>0</v>
      </c>
      <c r="H117" s="399"/>
      <c r="I117" s="297">
        <v>0</v>
      </c>
      <c r="J117" s="399"/>
      <c r="K117" s="398">
        <f t="shared" si="1"/>
        <v>0</v>
      </c>
    </row>
    <row r="118" spans="1:11" x14ac:dyDescent="0.2">
      <c r="A118" s="272" t="str">
        <f>'Non CARES Original Budget'!A120</f>
        <v>Vehicle Insurance</v>
      </c>
      <c r="E118" s="152"/>
      <c r="G118" s="398">
        <f>'Non CARES Original Budget'!P120</f>
        <v>5000</v>
      </c>
      <c r="H118" s="399"/>
      <c r="I118" s="297">
        <v>0</v>
      </c>
      <c r="J118" s="399"/>
      <c r="K118" s="398">
        <f t="shared" si="1"/>
        <v>5000</v>
      </c>
    </row>
    <row r="119" spans="1:11" hidden="1" x14ac:dyDescent="0.2">
      <c r="A119" s="272" t="str">
        <f>'Non CARES Original Budget'!A121</f>
        <v>Tags/Titles</v>
      </c>
      <c r="E119" s="152"/>
      <c r="G119" s="398">
        <f>'Non CARES Original Budget'!P121</f>
        <v>0</v>
      </c>
      <c r="H119" s="399"/>
      <c r="I119" s="297">
        <v>0</v>
      </c>
      <c r="J119" s="399"/>
      <c r="K119" s="398">
        <f t="shared" si="1"/>
        <v>0</v>
      </c>
    </row>
    <row r="120" spans="1:11" x14ac:dyDescent="0.2">
      <c r="A120" s="272" t="str">
        <f>'Non CARES Original Budget'!A122</f>
        <v>Building Maintenance/Repairs</v>
      </c>
      <c r="E120" s="152"/>
      <c r="G120" s="398">
        <f>'Non CARES Original Budget'!P122</f>
        <v>3000</v>
      </c>
      <c r="H120" s="399"/>
      <c r="I120" s="297">
        <v>0</v>
      </c>
      <c r="J120" s="399"/>
      <c r="K120" s="398">
        <f t="shared" si="1"/>
        <v>3000</v>
      </c>
    </row>
    <row r="121" spans="1:11" x14ac:dyDescent="0.2">
      <c r="A121" s="272" t="str">
        <f>'Non CARES Original Budget'!A123</f>
        <v>Cleaning &amp; Janitorial</v>
      </c>
      <c r="E121" s="152"/>
      <c r="G121" s="398">
        <f>'Non CARES Original Budget'!P123</f>
        <v>2500</v>
      </c>
      <c r="H121" s="399"/>
      <c r="I121" s="297">
        <v>0</v>
      </c>
      <c r="J121" s="399"/>
      <c r="K121" s="398">
        <f t="shared" si="1"/>
        <v>2500</v>
      </c>
    </row>
    <row r="122" spans="1:11" x14ac:dyDescent="0.2">
      <c r="A122" s="272" t="str">
        <f>'Non CARES Original Budget'!A124</f>
        <v>Pest Control</v>
      </c>
      <c r="E122" s="152"/>
      <c r="G122" s="398">
        <f>'Non CARES Original Budget'!P124</f>
        <v>1000</v>
      </c>
      <c r="H122" s="399"/>
      <c r="I122" s="297">
        <v>0</v>
      </c>
      <c r="J122" s="399"/>
      <c r="K122" s="398">
        <f t="shared" si="1"/>
        <v>1000</v>
      </c>
    </row>
    <row r="123" spans="1:11" hidden="1" x14ac:dyDescent="0.2">
      <c r="A123" s="272" t="str">
        <f>'Non CARES Original Budget'!A125</f>
        <v>Groundskeeping</v>
      </c>
      <c r="E123" s="152"/>
      <c r="G123" s="398">
        <f>'Non CARES Original Budget'!P125</f>
        <v>0</v>
      </c>
      <c r="H123" s="399"/>
      <c r="I123" s="297">
        <v>0</v>
      </c>
      <c r="J123" s="399"/>
      <c r="K123" s="398">
        <f t="shared" si="1"/>
        <v>0</v>
      </c>
    </row>
    <row r="124" spans="1:11" hidden="1" x14ac:dyDescent="0.2">
      <c r="A124" s="272" t="str">
        <f>'Non CARES Original Budget'!A126</f>
        <v>Space/Rent</v>
      </c>
      <c r="E124" s="152"/>
      <c r="G124" s="398">
        <f>'Non CARES Original Budget'!P126</f>
        <v>0</v>
      </c>
      <c r="H124" s="399"/>
      <c r="I124" s="297">
        <v>0</v>
      </c>
      <c r="J124" s="399"/>
      <c r="K124" s="398">
        <f t="shared" si="1"/>
        <v>0</v>
      </c>
    </row>
    <row r="125" spans="1:11" hidden="1" x14ac:dyDescent="0.2">
      <c r="A125" s="272" t="str">
        <f>'Non CARES Original Budget'!A127</f>
        <v>Security System</v>
      </c>
      <c r="E125" s="152"/>
      <c r="G125" s="398">
        <f>'Non CARES Original Budget'!P127</f>
        <v>0</v>
      </c>
      <c r="H125" s="399"/>
      <c r="I125" s="297">
        <v>0</v>
      </c>
      <c r="J125" s="399"/>
      <c r="K125" s="398">
        <f t="shared" si="1"/>
        <v>0</v>
      </c>
    </row>
    <row r="126" spans="1:11" hidden="1" x14ac:dyDescent="0.2">
      <c r="A126" s="272" t="str">
        <f>'Non CARES Original Budget'!A128</f>
        <v xml:space="preserve">Storage Rental </v>
      </c>
      <c r="E126" s="152"/>
      <c r="G126" s="398">
        <f>'Non CARES Original Budget'!P128</f>
        <v>0</v>
      </c>
      <c r="H126" s="399"/>
      <c r="I126" s="297">
        <v>0</v>
      </c>
      <c r="J126" s="399"/>
      <c r="K126" s="398">
        <f t="shared" si="1"/>
        <v>0</v>
      </c>
    </row>
    <row r="127" spans="1:11" x14ac:dyDescent="0.2">
      <c r="A127" s="272" t="str">
        <f>'Non CARES Original Budget'!A129</f>
        <v>Telephone/Internet</v>
      </c>
      <c r="E127" s="152"/>
      <c r="G127" s="398">
        <f>'Non CARES Original Budget'!P129</f>
        <v>9000</v>
      </c>
      <c r="H127" s="399"/>
      <c r="I127" s="297">
        <v>0</v>
      </c>
      <c r="J127" s="399"/>
      <c r="K127" s="398">
        <f t="shared" si="1"/>
        <v>9000</v>
      </c>
    </row>
    <row r="128" spans="1:11" hidden="1" x14ac:dyDescent="0.2">
      <c r="A128" s="272" t="str">
        <f>'Non CARES Original Budget'!A130</f>
        <v>Cellphone/Data Communication</v>
      </c>
      <c r="E128" s="152"/>
      <c r="G128" s="398">
        <f>'Non CARES Original Budget'!P130</f>
        <v>0</v>
      </c>
      <c r="H128" s="399"/>
      <c r="I128" s="297">
        <v>0</v>
      </c>
      <c r="J128" s="399"/>
      <c r="K128" s="398">
        <f t="shared" si="1"/>
        <v>0</v>
      </c>
    </row>
    <row r="129" spans="1:11" x14ac:dyDescent="0.2">
      <c r="A129" s="272" t="str">
        <f>'Non CARES Original Budget'!A131</f>
        <v>Utilities</v>
      </c>
      <c r="E129" s="152"/>
      <c r="G129" s="398">
        <f>'Non CARES Original Budget'!P131</f>
        <v>6000</v>
      </c>
      <c r="H129" s="399"/>
      <c r="I129" s="297">
        <v>0</v>
      </c>
      <c r="J129" s="399"/>
      <c r="K129" s="398">
        <f t="shared" si="1"/>
        <v>6000</v>
      </c>
    </row>
    <row r="130" spans="1:11" hidden="1" x14ac:dyDescent="0.2">
      <c r="A130" s="272" t="str">
        <f>'Non CARES Original Budget'!A132</f>
        <v>Equipment Lease</v>
      </c>
      <c r="E130" s="152"/>
      <c r="G130" s="398">
        <f>'Non CARES Original Budget'!P132</f>
        <v>0</v>
      </c>
      <c r="H130" s="399"/>
      <c r="I130" s="297">
        <v>0</v>
      </c>
      <c r="J130" s="399"/>
      <c r="K130" s="398">
        <f t="shared" si="1"/>
        <v>0</v>
      </c>
    </row>
    <row r="131" spans="1:11" x14ac:dyDescent="0.2">
      <c r="A131" s="272" t="str">
        <f>'Non CARES Original Budget'!A133</f>
        <v>Supplies</v>
      </c>
      <c r="E131" s="152"/>
      <c r="G131" s="398">
        <f>'Non CARES Original Budget'!P133</f>
        <v>2000</v>
      </c>
      <c r="H131" s="399"/>
      <c r="I131" s="297">
        <v>0</v>
      </c>
      <c r="J131" s="399"/>
      <c r="K131" s="398">
        <f t="shared" si="1"/>
        <v>2000</v>
      </c>
    </row>
    <row r="132" spans="1:11" hidden="1" x14ac:dyDescent="0.2">
      <c r="A132" s="272" t="str">
        <f>'Non CARES Original Budget'!A134</f>
        <v>Office Equipment</v>
      </c>
      <c r="E132" s="152"/>
      <c r="G132" s="398">
        <f>'Non CARES Original Budget'!P134</f>
        <v>0</v>
      </c>
      <c r="H132" s="399"/>
      <c r="I132" s="297">
        <v>0</v>
      </c>
      <c r="J132" s="399"/>
      <c r="K132" s="398">
        <f t="shared" si="1"/>
        <v>0</v>
      </c>
    </row>
    <row r="133" spans="1:11" x14ac:dyDescent="0.2">
      <c r="A133" s="272" t="str">
        <f>'Non CARES Original Budget'!A135</f>
        <v>Postage/P.O. Box</v>
      </c>
      <c r="E133" s="152"/>
      <c r="G133" s="398">
        <f>'Non CARES Original Budget'!P135</f>
        <v>150</v>
      </c>
      <c r="H133" s="399"/>
      <c r="I133" s="297">
        <v>0</v>
      </c>
      <c r="J133" s="399"/>
      <c r="K133" s="398">
        <f t="shared" si="1"/>
        <v>150</v>
      </c>
    </row>
    <row r="134" spans="1:11" x14ac:dyDescent="0.2">
      <c r="A134" s="272" t="str">
        <f>'Non CARES Original Budget'!A136</f>
        <v>Advertising/Marketing</v>
      </c>
      <c r="E134" s="152"/>
      <c r="G134" s="398">
        <f>'Non CARES Original Budget'!P136</f>
        <v>3000</v>
      </c>
      <c r="H134" s="399"/>
      <c r="I134" s="297">
        <v>0</v>
      </c>
      <c r="J134" s="399"/>
      <c r="K134" s="398">
        <f t="shared" si="1"/>
        <v>3000</v>
      </c>
    </row>
    <row r="135" spans="1:11" x14ac:dyDescent="0.2">
      <c r="A135" s="272" t="str">
        <f>'Non CARES Original Budget'!A137</f>
        <v>Professional Services</v>
      </c>
      <c r="E135" s="152"/>
      <c r="G135" s="398">
        <f>'Non CARES Original Budget'!P137</f>
        <v>5000</v>
      </c>
      <c r="H135" s="399"/>
      <c r="I135" s="297">
        <v>0</v>
      </c>
      <c r="J135" s="399"/>
      <c r="K135" s="398">
        <f t="shared" si="1"/>
        <v>5000</v>
      </c>
    </row>
    <row r="136" spans="1:11" hidden="1" x14ac:dyDescent="0.2">
      <c r="A136" s="272" t="str">
        <f>'Non CARES Original Budget'!A138</f>
        <v>Dues/Membership/Registration Fees</v>
      </c>
      <c r="E136" s="152"/>
      <c r="G136" s="398">
        <f>'Non CARES Original Budget'!P138</f>
        <v>0</v>
      </c>
      <c r="H136" s="399"/>
      <c r="I136" s="297">
        <v>0</v>
      </c>
      <c r="J136" s="399"/>
      <c r="K136" s="398">
        <f t="shared" si="1"/>
        <v>0</v>
      </c>
    </row>
    <row r="137" spans="1:11" hidden="1" x14ac:dyDescent="0.2">
      <c r="A137" s="272" t="str">
        <f>'Non CARES Original Budget'!A139</f>
        <v>Fees (Non-Penalty)</v>
      </c>
      <c r="E137" s="152"/>
      <c r="G137" s="398">
        <f>'Non CARES Original Budget'!P139</f>
        <v>0</v>
      </c>
      <c r="H137" s="399"/>
      <c r="I137" s="297">
        <v>0</v>
      </c>
      <c r="J137" s="399"/>
      <c r="K137" s="398">
        <f t="shared" si="1"/>
        <v>0</v>
      </c>
    </row>
    <row r="138" spans="1:11" hidden="1" x14ac:dyDescent="0.2">
      <c r="A138" s="272" t="str">
        <f>'Non CARES Original Budget'!A140</f>
        <v>Software</v>
      </c>
      <c r="E138" s="152"/>
      <c r="G138" s="398">
        <f>'Non CARES Original Budget'!P140</f>
        <v>0</v>
      </c>
      <c r="H138" s="399"/>
      <c r="I138" s="297">
        <v>0</v>
      </c>
      <c r="J138" s="399"/>
      <c r="K138" s="398">
        <f t="shared" si="1"/>
        <v>0</v>
      </c>
    </row>
    <row r="139" spans="1:11" hidden="1" x14ac:dyDescent="0.2">
      <c r="A139" s="272" t="str">
        <f>'Non CARES Original Budget'!A141</f>
        <v>Information Systems / Repairs</v>
      </c>
      <c r="E139" s="152"/>
      <c r="G139" s="398">
        <f>'Non CARES Original Budget'!P141</f>
        <v>0</v>
      </c>
      <c r="H139" s="399"/>
      <c r="I139" s="297">
        <v>0</v>
      </c>
      <c r="J139" s="399"/>
      <c r="K139" s="398">
        <f t="shared" si="1"/>
        <v>0</v>
      </c>
    </row>
    <row r="140" spans="1:11" hidden="1" x14ac:dyDescent="0.2">
      <c r="A140" s="272" t="str">
        <f>'Non CARES Original Budget'!A142</f>
        <v>Cyber Liability Insurance</v>
      </c>
      <c r="E140" s="152"/>
      <c r="G140" s="398">
        <f>'Non CARES Original Budget'!P142</f>
        <v>0</v>
      </c>
      <c r="H140" s="399"/>
      <c r="I140" s="297">
        <v>0</v>
      </c>
      <c r="J140" s="399"/>
      <c r="K140" s="398">
        <f t="shared" si="1"/>
        <v>0</v>
      </c>
    </row>
    <row r="141" spans="1:11" hidden="1" x14ac:dyDescent="0.2">
      <c r="A141" s="272" t="str">
        <f>'Non CARES Original Budget'!A143</f>
        <v xml:space="preserve">Indirect Costs </v>
      </c>
      <c r="E141" s="152"/>
      <c r="G141" s="398">
        <f>'Non CARES Original Budget'!P143</f>
        <v>0</v>
      </c>
      <c r="H141" s="399"/>
      <c r="I141" s="297">
        <v>0</v>
      </c>
      <c r="J141" s="399"/>
      <c r="K141" s="398">
        <f t="shared" si="1"/>
        <v>0</v>
      </c>
    </row>
    <row r="142" spans="1:11" x14ac:dyDescent="0.2">
      <c r="A142" s="408"/>
      <c r="E142" s="152"/>
      <c r="G142" s="398">
        <f>'Non CARES Original Budget'!P144</f>
        <v>0</v>
      </c>
      <c r="H142" s="399"/>
      <c r="I142" s="297">
        <v>0</v>
      </c>
      <c r="J142" s="399"/>
      <c r="K142" s="398">
        <f t="shared" si="1"/>
        <v>0</v>
      </c>
    </row>
    <row r="143" spans="1:11" x14ac:dyDescent="0.2">
      <c r="A143" s="408"/>
      <c r="E143" s="152"/>
      <c r="G143" s="398">
        <f>'Non CARES Original Budget'!P145</f>
        <v>0</v>
      </c>
      <c r="H143" s="399"/>
      <c r="I143" s="297">
        <v>0</v>
      </c>
      <c r="J143" s="399"/>
      <c r="K143" s="398">
        <f t="shared" si="1"/>
        <v>0</v>
      </c>
    </row>
    <row r="144" spans="1:11" x14ac:dyDescent="0.2">
      <c r="A144" s="408"/>
      <c r="E144" s="152"/>
      <c r="G144" s="398">
        <f>'Non CARES Original Budget'!P146</f>
        <v>0</v>
      </c>
      <c r="H144" s="399"/>
      <c r="I144" s="297">
        <v>0</v>
      </c>
      <c r="J144" s="399"/>
      <c r="K144" s="398">
        <f t="shared" si="1"/>
        <v>0</v>
      </c>
    </row>
    <row r="145" spans="1:11" ht="16.5" thickBot="1" x14ac:dyDescent="0.3">
      <c r="A145" s="401" t="s">
        <v>37</v>
      </c>
      <c r="B145" s="409"/>
      <c r="E145" s="173"/>
      <c r="G145" s="404">
        <f>SUM(G92:G144)</f>
        <v>148632</v>
      </c>
      <c r="H145" s="399"/>
      <c r="I145" s="404">
        <f>SUM(I92:I144)</f>
        <v>0</v>
      </c>
      <c r="J145" s="399"/>
      <c r="K145" s="404">
        <f>SUM(K92:K144)</f>
        <v>148632</v>
      </c>
    </row>
    <row r="149" spans="1:11" x14ac:dyDescent="0.2">
      <c r="A149" s="383" t="s">
        <v>107</v>
      </c>
      <c r="C149" s="479"/>
      <c r="D149" s="479"/>
      <c r="E149" s="479"/>
      <c r="F149" s="479"/>
      <c r="G149" s="479"/>
    </row>
    <row r="150" spans="1:11" x14ac:dyDescent="0.2">
      <c r="A150" s="383" t="s">
        <v>108</v>
      </c>
      <c r="C150" s="479"/>
      <c r="D150" s="479"/>
      <c r="E150" s="479"/>
      <c r="F150" s="479"/>
      <c r="G150" s="479"/>
    </row>
    <row r="153" spans="1:11" ht="13.15" customHeight="1" x14ac:dyDescent="0.25">
      <c r="A153" s="478" t="str">
        <f>IF(K145=G145,"Budget Revision can be Approved by Regional Manager","Budget Revision Requires Written ALDOT Approval")</f>
        <v>Budget Revision can be Approved by Regional Manager</v>
      </c>
      <c r="B153" s="478"/>
      <c r="C153" s="478"/>
      <c r="D153" s="478"/>
      <c r="E153" s="478"/>
      <c r="F153" s="478"/>
      <c r="G153" s="478"/>
      <c r="H153" s="478"/>
      <c r="I153" s="478"/>
      <c r="J153" s="478"/>
      <c r="K153" s="478"/>
    </row>
    <row r="154" spans="1:11" ht="15.75" x14ac:dyDescent="0.25">
      <c r="A154" s="478" t="s">
        <v>348</v>
      </c>
      <c r="B154" s="478"/>
      <c r="C154" s="478"/>
      <c r="D154" s="478"/>
      <c r="E154" s="478"/>
      <c r="F154" s="478"/>
      <c r="G154" s="478"/>
      <c r="H154" s="478"/>
      <c r="I154" s="478"/>
      <c r="J154" s="478"/>
      <c r="K154" s="478"/>
    </row>
    <row r="159" spans="1:11" ht="15.75" x14ac:dyDescent="0.25">
      <c r="E159" s="405"/>
      <c r="G159" s="386"/>
      <c r="I159" s="406" t="s">
        <v>99</v>
      </c>
      <c r="K159" s="388" t="s">
        <v>109</v>
      </c>
    </row>
    <row r="160" spans="1:11" ht="15.75" x14ac:dyDescent="0.25">
      <c r="E160" s="405"/>
      <c r="G160" s="386" t="str">
        <f>A162</f>
        <v>Sup. Eq</v>
      </c>
      <c r="I160" s="386" t="str">
        <f>A162</f>
        <v>Sup. Eq</v>
      </c>
      <c r="K160" s="386" t="str">
        <f>A162</f>
        <v>Sup. Eq</v>
      </c>
    </row>
    <row r="161" spans="1:11" ht="15.75" x14ac:dyDescent="0.25">
      <c r="E161" s="405"/>
      <c r="G161" s="386" t="s">
        <v>43</v>
      </c>
      <c r="I161" s="386" t="s">
        <v>20</v>
      </c>
      <c r="K161" s="386" t="s">
        <v>20</v>
      </c>
    </row>
    <row r="162" spans="1:11" ht="15.75" x14ac:dyDescent="0.25">
      <c r="A162" s="392" t="str">
        <f>'Non CARES Original Budget'!A172</f>
        <v>Sup. Eq</v>
      </c>
      <c r="B162" s="393"/>
      <c r="C162" s="410" t="str">
        <f>'Non CARES Original Budget'!B172</f>
        <v>100075503</v>
      </c>
      <c r="E162" s="405"/>
      <c r="G162" s="386" t="s">
        <v>20</v>
      </c>
      <c r="I162" s="386" t="s">
        <v>95</v>
      </c>
      <c r="K162" s="386" t="s">
        <v>101</v>
      </c>
    </row>
    <row r="164" spans="1:11" x14ac:dyDescent="0.2">
      <c r="A164" s="272" t="str">
        <f>'Non CARES Original Budget'!A174</f>
        <v>Office Equipment</v>
      </c>
      <c r="E164" s="152"/>
      <c r="G164" s="398">
        <f>'Non CARES Original Budget'!P172</f>
        <v>9000</v>
      </c>
      <c r="H164" s="399"/>
      <c r="I164" s="297">
        <v>0</v>
      </c>
      <c r="J164" s="399"/>
      <c r="K164" s="398">
        <f>+G164+I164</f>
        <v>9000</v>
      </c>
    </row>
    <row r="167" spans="1:11" ht="15.75" x14ac:dyDescent="0.25">
      <c r="E167" s="405"/>
      <c r="G167" s="386"/>
      <c r="I167" s="406" t="s">
        <v>99</v>
      </c>
      <c r="K167" s="388" t="s">
        <v>109</v>
      </c>
    </row>
    <row r="168" spans="1:11" ht="15.75" x14ac:dyDescent="0.25">
      <c r="E168" s="405"/>
      <c r="G168" s="386" t="str">
        <f>A170</f>
        <v>Sup. Eq</v>
      </c>
      <c r="I168" s="386" t="str">
        <f>A170</f>
        <v>Sup. Eq</v>
      </c>
      <c r="K168" s="386" t="str">
        <f>A170</f>
        <v>Sup. Eq</v>
      </c>
    </row>
    <row r="169" spans="1:11" ht="15.75" x14ac:dyDescent="0.25">
      <c r="E169" s="405"/>
      <c r="G169" s="386" t="s">
        <v>43</v>
      </c>
      <c r="I169" s="386" t="s">
        <v>20</v>
      </c>
      <c r="K169" s="386" t="s">
        <v>20</v>
      </c>
    </row>
    <row r="170" spans="1:11" ht="15.75" x14ac:dyDescent="0.25">
      <c r="A170" s="392" t="str">
        <f>'Non CARES Original Budget'!A183</f>
        <v>Sup. Eq</v>
      </c>
      <c r="B170" s="393"/>
      <c r="C170" s="411" t="str">
        <f>'Non CARES Original Budget'!B183</f>
        <v>100075504</v>
      </c>
      <c r="E170" s="405"/>
      <c r="G170" s="386" t="s">
        <v>20</v>
      </c>
      <c r="I170" s="386" t="s">
        <v>95</v>
      </c>
      <c r="K170" s="386" t="s">
        <v>101</v>
      </c>
    </row>
    <row r="172" spans="1:11" x14ac:dyDescent="0.2">
      <c r="A172" s="272" t="str">
        <f>'Non CARES Original Budget'!A185</f>
        <v>Software</v>
      </c>
      <c r="E172" s="152"/>
      <c r="G172" s="398">
        <f>'Non CARES Original Budget'!P183</f>
        <v>5000</v>
      </c>
      <c r="H172" s="399"/>
      <c r="I172" s="297">
        <v>0</v>
      </c>
      <c r="J172" s="399"/>
      <c r="K172" s="398">
        <f>+G172+I172</f>
        <v>5000</v>
      </c>
    </row>
    <row r="175" spans="1:11" ht="15.75" x14ac:dyDescent="0.25">
      <c r="E175" s="405"/>
      <c r="G175" s="386"/>
      <c r="I175" s="406" t="s">
        <v>99</v>
      </c>
      <c r="K175" s="388" t="s">
        <v>109</v>
      </c>
    </row>
    <row r="176" spans="1:11" ht="15.75" x14ac:dyDescent="0.25">
      <c r="E176" s="405"/>
      <c r="G176" s="386" t="str">
        <f>A178</f>
        <v>Sup. Eq</v>
      </c>
      <c r="I176" s="386" t="str">
        <f>A178</f>
        <v>Sup. Eq</v>
      </c>
      <c r="K176" s="386" t="str">
        <f>A178</f>
        <v>Sup. Eq</v>
      </c>
    </row>
    <row r="177" spans="1:11" ht="15.75" x14ac:dyDescent="0.25">
      <c r="E177" s="405"/>
      <c r="G177" s="386" t="s">
        <v>43</v>
      </c>
      <c r="I177" s="386" t="s">
        <v>20</v>
      </c>
      <c r="K177" s="386" t="s">
        <v>20</v>
      </c>
    </row>
    <row r="178" spans="1:11" ht="15.75" x14ac:dyDescent="0.25">
      <c r="A178" s="392" t="str">
        <f>'Non CARES Original Budget'!A194</f>
        <v>Sup. Eq</v>
      </c>
      <c r="B178" s="393"/>
      <c r="C178" s="411" t="str">
        <f>'Non CARES Original Budget'!B194</f>
        <v>100075505</v>
      </c>
      <c r="E178" s="405"/>
      <c r="G178" s="386" t="s">
        <v>20</v>
      </c>
      <c r="I178" s="386" t="s">
        <v>95</v>
      </c>
      <c r="K178" s="386" t="s">
        <v>101</v>
      </c>
    </row>
    <row r="180" spans="1:11" x14ac:dyDescent="0.2">
      <c r="A180" s="272" t="str">
        <f>'Non CARES Original Budget'!A196</f>
        <v>Radios</v>
      </c>
      <c r="E180" s="152"/>
      <c r="G180" s="398">
        <f>'Non CARES Original Budget'!P194</f>
        <v>4000</v>
      </c>
      <c r="H180" s="399"/>
      <c r="I180" s="297">
        <v>0</v>
      </c>
      <c r="J180" s="399"/>
      <c r="K180" s="398">
        <f>+G180+I180</f>
        <v>4000</v>
      </c>
    </row>
    <row r="183" spans="1:11" ht="15.75" x14ac:dyDescent="0.25">
      <c r="E183" s="405"/>
      <c r="G183" s="386"/>
      <c r="I183" s="406" t="s">
        <v>99</v>
      </c>
      <c r="K183" s="388" t="s">
        <v>109</v>
      </c>
    </row>
    <row r="184" spans="1:11" ht="15.75" x14ac:dyDescent="0.25">
      <c r="E184" s="405"/>
      <c r="G184" s="386" t="str">
        <f>A186</f>
        <v>Pur. TR.</v>
      </c>
      <c r="I184" s="386" t="str">
        <f>A186</f>
        <v>Pur. TR.</v>
      </c>
      <c r="K184" s="386" t="str">
        <f>A186</f>
        <v>Pur. TR.</v>
      </c>
    </row>
    <row r="185" spans="1:11" ht="15.75" x14ac:dyDescent="0.25">
      <c r="E185" s="405"/>
      <c r="G185" s="386" t="s">
        <v>43</v>
      </c>
      <c r="I185" s="386" t="s">
        <v>20</v>
      </c>
      <c r="K185" s="386" t="s">
        <v>20</v>
      </c>
    </row>
    <row r="186" spans="1:11" ht="15.75" x14ac:dyDescent="0.25">
      <c r="A186" s="392" t="str">
        <f>'Non CARES Original Budget'!A205</f>
        <v>Pur. TR.</v>
      </c>
      <c r="B186" s="393"/>
      <c r="C186" s="411" t="str">
        <f>'Non CARES Original Budget'!B205</f>
        <v>100075506</v>
      </c>
      <c r="E186" s="405"/>
      <c r="G186" s="386" t="s">
        <v>20</v>
      </c>
      <c r="I186" s="386" t="s">
        <v>95</v>
      </c>
      <c r="K186" s="386" t="s">
        <v>101</v>
      </c>
    </row>
    <row r="188" spans="1:11" x14ac:dyDescent="0.2">
      <c r="A188" s="272" t="str">
        <f>'Non CARES Original Budget'!A207</f>
        <v>Purchased Trans.</v>
      </c>
      <c r="E188" s="152"/>
      <c r="G188" s="398">
        <f>'Non CARES Original Budget'!P205</f>
        <v>0</v>
      </c>
      <c r="H188" s="399"/>
      <c r="I188" s="297">
        <v>0</v>
      </c>
      <c r="J188" s="399"/>
      <c r="K188" s="398">
        <f>+G188+I188</f>
        <v>0</v>
      </c>
    </row>
    <row r="191" spans="1:11" ht="15.75" x14ac:dyDescent="0.25">
      <c r="E191" s="405"/>
      <c r="G191" s="386"/>
      <c r="I191" s="406" t="s">
        <v>99</v>
      </c>
      <c r="K191" s="388" t="s">
        <v>109</v>
      </c>
    </row>
    <row r="192" spans="1:11" ht="15.75" x14ac:dyDescent="0.25">
      <c r="E192" s="405"/>
      <c r="G192" s="386" t="str">
        <f>A194</f>
        <v>Mob. M.</v>
      </c>
      <c r="I192" s="386" t="str">
        <f>A194</f>
        <v>Mob. M.</v>
      </c>
      <c r="K192" s="386" t="str">
        <f>A194</f>
        <v>Mob. M.</v>
      </c>
    </row>
    <row r="193" spans="1:11" ht="15.75" x14ac:dyDescent="0.25">
      <c r="E193" s="405"/>
      <c r="G193" s="386" t="s">
        <v>43</v>
      </c>
      <c r="I193" s="386" t="s">
        <v>20</v>
      </c>
      <c r="K193" s="386" t="s">
        <v>20</v>
      </c>
    </row>
    <row r="194" spans="1:11" ht="15.75" x14ac:dyDescent="0.25">
      <c r="A194" s="392" t="str">
        <f>'Non CARES Original Budget'!A216</f>
        <v>Mob. M.</v>
      </c>
      <c r="B194" s="393"/>
      <c r="C194" s="411" t="str">
        <f>'Non CARES Original Budget'!B216</f>
        <v>100075507</v>
      </c>
      <c r="E194" s="405"/>
      <c r="G194" s="386" t="s">
        <v>20</v>
      </c>
      <c r="I194" s="386" t="s">
        <v>95</v>
      </c>
      <c r="K194" s="386" t="s">
        <v>101</v>
      </c>
    </row>
    <row r="196" spans="1:11" x14ac:dyDescent="0.2">
      <c r="A196" s="272" t="str">
        <f>'Non CARES Original Budget'!A218</f>
        <v>Mobility Manager</v>
      </c>
      <c r="E196" s="152"/>
      <c r="G196" s="398">
        <f>'Non CARES Original Budget'!P216</f>
        <v>0</v>
      </c>
      <c r="H196" s="399"/>
      <c r="I196" s="297">
        <v>0</v>
      </c>
      <c r="J196" s="399"/>
      <c r="K196" s="398">
        <f>+G196+I196</f>
        <v>0</v>
      </c>
    </row>
    <row r="199" spans="1:11" ht="15.75" x14ac:dyDescent="0.25">
      <c r="E199" s="405"/>
      <c r="G199" s="386"/>
      <c r="I199" s="406" t="s">
        <v>99</v>
      </c>
      <c r="K199" s="388" t="s">
        <v>109</v>
      </c>
    </row>
    <row r="200" spans="1:11" ht="15.75" x14ac:dyDescent="0.25">
      <c r="E200" s="405"/>
      <c r="G200" s="386" t="str">
        <f>A202</f>
        <v>Prev. Mt.</v>
      </c>
      <c r="I200" s="386" t="str">
        <f>A202</f>
        <v>Prev. Mt.</v>
      </c>
      <c r="K200" s="386" t="str">
        <f>A202</f>
        <v>Prev. Mt.</v>
      </c>
    </row>
    <row r="201" spans="1:11" ht="15.75" x14ac:dyDescent="0.25">
      <c r="E201" s="405"/>
      <c r="G201" s="386" t="s">
        <v>43</v>
      </c>
      <c r="I201" s="386" t="s">
        <v>20</v>
      </c>
      <c r="K201" s="386" t="s">
        <v>20</v>
      </c>
    </row>
    <row r="202" spans="1:11" ht="15.75" x14ac:dyDescent="0.25">
      <c r="A202" s="392" t="str">
        <f>'Non CARES Original Budget'!A227</f>
        <v>Prev. Mt.</v>
      </c>
      <c r="B202" s="393"/>
      <c r="C202" s="411" t="str">
        <f>'Non CARES Original Budget'!B227</f>
        <v>100075508</v>
      </c>
      <c r="E202" s="405"/>
      <c r="G202" s="386" t="s">
        <v>20</v>
      </c>
      <c r="I202" s="386" t="s">
        <v>95</v>
      </c>
      <c r="K202" s="386" t="s">
        <v>101</v>
      </c>
    </row>
    <row r="204" spans="1:11" x14ac:dyDescent="0.2">
      <c r="A204" s="272" t="str">
        <f>'Non CARES Original Budget'!A229</f>
        <v>Preventive Maint.</v>
      </c>
      <c r="E204" s="152"/>
      <c r="G204" s="398">
        <f>'Non CARES Original Budget'!P227</f>
        <v>19000</v>
      </c>
      <c r="H204" s="399"/>
      <c r="I204" s="297">
        <v>0</v>
      </c>
      <c r="J204" s="399"/>
      <c r="K204" s="398">
        <f>+G204+I204</f>
        <v>19000</v>
      </c>
    </row>
    <row r="208" spans="1:11" ht="15.75" x14ac:dyDescent="0.25">
      <c r="E208" s="405"/>
      <c r="G208" s="386"/>
      <c r="I208" s="406" t="s">
        <v>99</v>
      </c>
      <c r="K208" s="388" t="s">
        <v>109</v>
      </c>
    </row>
    <row r="209" spans="1:11" ht="15.75" x14ac:dyDescent="0.25">
      <c r="E209" s="405"/>
      <c r="G209" s="386" t="str">
        <f>A211</f>
        <v>Planning</v>
      </c>
      <c r="I209" s="386" t="str">
        <f>A211</f>
        <v>Planning</v>
      </c>
      <c r="K209" s="386" t="str">
        <f>A211</f>
        <v>Planning</v>
      </c>
    </row>
    <row r="210" spans="1:11" ht="15.75" x14ac:dyDescent="0.25">
      <c r="E210" s="405"/>
      <c r="G210" s="386" t="s">
        <v>43</v>
      </c>
      <c r="I210" s="386" t="s">
        <v>20</v>
      </c>
      <c r="K210" s="386" t="s">
        <v>20</v>
      </c>
    </row>
    <row r="211" spans="1:11" ht="15.75" x14ac:dyDescent="0.25">
      <c r="A211" s="392" t="str">
        <f>'Non CARES Original Budget'!A239</f>
        <v>Planning</v>
      </c>
      <c r="B211" s="393"/>
      <c r="C211" s="411" t="str">
        <f>'Non CARES Original Budget'!B239</f>
        <v>100075509</v>
      </c>
      <c r="E211" s="405"/>
      <c r="G211" s="386" t="s">
        <v>20</v>
      </c>
      <c r="I211" s="386" t="s">
        <v>95</v>
      </c>
      <c r="K211" s="386" t="s">
        <v>101</v>
      </c>
    </row>
    <row r="213" spans="1:11" x14ac:dyDescent="0.2">
      <c r="A213" s="272" t="str">
        <f>'Non CARES Original Budget'!A241</f>
        <v>Planning</v>
      </c>
      <c r="E213" s="152"/>
      <c r="G213" s="398">
        <f>'Non CARES Original Budget'!P239</f>
        <v>0</v>
      </c>
      <c r="H213" s="399"/>
      <c r="I213" s="297">
        <v>0</v>
      </c>
      <c r="J213" s="399"/>
      <c r="K213" s="398">
        <f>+G213+I213</f>
        <v>0</v>
      </c>
    </row>
    <row r="217" spans="1:11" x14ac:dyDescent="0.2">
      <c r="A217" s="383" t="s">
        <v>107</v>
      </c>
      <c r="C217" s="479"/>
      <c r="D217" s="479"/>
      <c r="E217" s="479"/>
      <c r="F217" s="479"/>
      <c r="G217" s="479"/>
    </row>
    <row r="218" spans="1:11" x14ac:dyDescent="0.2">
      <c r="A218" s="383" t="s">
        <v>108</v>
      </c>
      <c r="C218" s="479"/>
      <c r="D218" s="479"/>
      <c r="E218" s="479"/>
      <c r="F218" s="479"/>
      <c r="G218" s="479"/>
    </row>
  </sheetData>
  <sheetProtection algorithmName="SHA-512" hashValue="+cOGFd3zKCqs6NnV/uqK5w+DJiB9qnd/z3IESZwj2GaAPF3CX9QvrXJlNnKqALG6rvqQzYesxP+Yqjlw4c5PKA==" saltValue="ukM8cTrzUJBH4b8wcAfURw==" spinCount="100000" sheet="1" objects="1" scenarios="1"/>
  <mergeCells count="12">
    <mergeCell ref="A3:K3"/>
    <mergeCell ref="A2:K2"/>
    <mergeCell ref="A153:K153"/>
    <mergeCell ref="A80:K80"/>
    <mergeCell ref="A81:K81"/>
    <mergeCell ref="C76:G76"/>
    <mergeCell ref="C77:G77"/>
    <mergeCell ref="A154:K154"/>
    <mergeCell ref="C218:G218"/>
    <mergeCell ref="C217:G217"/>
    <mergeCell ref="C149:G149"/>
    <mergeCell ref="C150:G150"/>
  </mergeCells>
  <conditionalFormatting sqref="K145">
    <cfRule type="expression" dxfId="17" priority="8" stopIfTrue="1">
      <formula>$K$145&lt;&gt;$G$145</formula>
    </cfRule>
  </conditionalFormatting>
  <conditionalFormatting sqref="A153:K153">
    <cfRule type="containsText" dxfId="16" priority="6" stopIfTrue="1" operator="containsText" text="Budget Revision Requires Written ALDOT Approval">
      <formula>NOT(ISERROR(SEARCH("Budget Revision Requires Written ALDOT Approval",A153)))</formula>
    </cfRule>
    <cfRule type="containsText" dxfId="15" priority="7" stopIfTrue="1" operator="containsText" text="Budget Revision can be Approved by Regional Manager">
      <formula>NOT(ISERROR(SEARCH("Budget Revision can be Approved by Regional Manager",A153)))</formula>
    </cfRule>
  </conditionalFormatting>
  <conditionalFormatting sqref="A80:K80 A82:K84 A81">
    <cfRule type="containsText" dxfId="14" priority="4" stopIfTrue="1" operator="containsText" text="Budget Revision Requires Written ALDOT Approval">
      <formula>NOT(ISERROR(SEARCH("Budget Revision Requires Written ALDOT Approval",A80)))</formula>
    </cfRule>
    <cfRule type="containsText" dxfId="13" priority="5" stopIfTrue="1" operator="containsText" text="Budget Revision can be Approved by Regional Manager">
      <formula>NOT(ISERROR(SEARCH("Budget Revision can be Approved by Regional Manager",A80)))</formula>
    </cfRule>
  </conditionalFormatting>
  <conditionalFormatting sqref="K72">
    <cfRule type="expression" dxfId="12" priority="3" stopIfTrue="1">
      <formula>$K$72&lt;&gt;$G$72</formula>
    </cfRule>
  </conditionalFormatting>
  <conditionalFormatting sqref="A154">
    <cfRule type="containsText" dxfId="11" priority="1" stopIfTrue="1" operator="containsText" text="Budget Revision Requires Written ALDOT Approval">
      <formula>NOT(ISERROR(SEARCH("Budget Revision Requires Written ALDOT Approval",A154)))</formula>
    </cfRule>
    <cfRule type="containsText" dxfId="10" priority="2" stopIfTrue="1" operator="containsText" text="Budget Revision can be Approved by Regional Manager">
      <formula>NOT(ISERROR(SEARCH("Budget Revision can be Approved by Regional Manager",A154)))</formula>
    </cfRule>
  </conditionalFormatting>
  <dataValidations xWindow="539" yWindow="399" count="3">
    <dataValidation type="decimal" allowBlank="1" showInputMessage="1" showErrorMessage="1" sqref="I13" xr:uid="{00000000-0002-0000-0400-000000000000}">
      <formula1>0</formula1>
      <formula2>1000000</formula2>
    </dataValidation>
    <dataValidation type="whole" allowBlank="1" showInputMessage="1" showErrorMessage="1" sqref="I14:I71" xr:uid="{00000000-0002-0000-0400-000003000000}">
      <formula1>-1000000</formula1>
      <formula2>1000000</formula2>
    </dataValidation>
    <dataValidation type="whole" allowBlank="1" showInputMessage="1" showErrorMessage="1" errorTitle="Incorrect Data Type" error="Whole numbers only." promptTitle="Data Type" prompt="Whole numbers only." sqref="I92:I144 I164 I172 I180 I188 I196 I204 I213" xr:uid="{00000000-0002-0000-0400-000001000000}">
      <formula1>-1000000</formula1>
      <formula2>1000000</formula2>
    </dataValidation>
  </dataValidations>
  <pageMargins left="0.7" right="0.7" top="0.75" bottom="0.75" header="0.3" footer="0.3"/>
  <pageSetup scale="87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K216"/>
  <sheetViews>
    <sheetView topLeftCell="A29" workbookViewId="0">
      <selection activeCell="M59" sqref="M59"/>
    </sheetView>
  </sheetViews>
  <sheetFormatPr defaultColWidth="8.85546875" defaultRowHeight="12.75" x14ac:dyDescent="0.2"/>
  <cols>
    <col min="1" max="2" width="8.85546875" style="2"/>
    <col min="3" max="3" width="11.5703125" style="2" customWidth="1"/>
    <col min="4" max="6" width="3.7109375" style="2" customWidth="1"/>
    <col min="7" max="7" width="16.28515625" style="2" bestFit="1" customWidth="1"/>
    <col min="8" max="8" width="5.7109375" style="2" customWidth="1"/>
    <col min="9" max="9" width="16" style="2" bestFit="1" customWidth="1"/>
    <col min="10" max="10" width="6.140625" style="2" customWidth="1"/>
    <col min="11" max="11" width="15.42578125" style="2" bestFit="1" customWidth="1"/>
    <col min="12" max="16384" width="8.85546875" style="2"/>
  </cols>
  <sheetData>
    <row r="2" spans="1:11" x14ac:dyDescent="0.2">
      <c r="A2" s="481" t="str">
        <f>'Special Original Budget'!A2:O2</f>
        <v>SPECIAL FUNDING LINE ITEM BUDGET SHEET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1" x14ac:dyDescent="0.2">
      <c r="A3" s="481" t="str">
        <f>'Special Original Budget'!A3:O3</f>
        <v>OCTOBER 1, 2022 - SEPTEMBER 30, 2023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</row>
    <row r="4" spans="1:11" x14ac:dyDescent="0.2">
      <c r="A4" s="3"/>
      <c r="B4" s="3"/>
      <c r="C4" s="3"/>
      <c r="D4" s="3"/>
      <c r="E4" s="3"/>
      <c r="F4" s="3"/>
      <c r="G4" s="3"/>
      <c r="H4" s="3"/>
    </row>
    <row r="5" spans="1:11" x14ac:dyDescent="0.2">
      <c r="A5" s="4" t="s">
        <v>41</v>
      </c>
      <c r="C5" s="17" t="str">
        <f>'Non CARES Original Budget'!C5</f>
        <v>Lawrence County Commission RPT-040 FY 2023</v>
      </c>
    </row>
    <row r="6" spans="1:11" x14ac:dyDescent="0.2">
      <c r="A6" s="4" t="s">
        <v>42</v>
      </c>
      <c r="C6" s="2" t="str">
        <f>'Non CARES Original Budget'!C6</f>
        <v>FY 2023</v>
      </c>
    </row>
    <row r="7" spans="1:11" x14ac:dyDescent="0.2">
      <c r="A7" s="4"/>
    </row>
    <row r="8" spans="1:11" x14ac:dyDescent="0.2">
      <c r="A8" s="4"/>
    </row>
    <row r="9" spans="1:11" x14ac:dyDescent="0.2">
      <c r="A9" s="4"/>
      <c r="G9" s="363"/>
      <c r="I9" s="364" t="s">
        <v>99</v>
      </c>
      <c r="K9" s="365" t="s">
        <v>100</v>
      </c>
    </row>
    <row r="10" spans="1:11" x14ac:dyDescent="0.2">
      <c r="E10" s="9"/>
      <c r="F10" s="12"/>
      <c r="G10" s="363" t="str">
        <f>A12</f>
        <v>OPERATIONS</v>
      </c>
      <c r="H10" s="12"/>
      <c r="I10" s="363" t="str">
        <f>A12</f>
        <v>OPERATIONS</v>
      </c>
      <c r="K10" s="363" t="str">
        <f>A12</f>
        <v>OPERATIONS</v>
      </c>
    </row>
    <row r="11" spans="1:11" x14ac:dyDescent="0.2">
      <c r="E11" s="10"/>
      <c r="F11" s="5"/>
      <c r="G11" s="363" t="s">
        <v>43</v>
      </c>
      <c r="H11" s="12"/>
      <c r="I11" s="363" t="s">
        <v>20</v>
      </c>
      <c r="K11" s="363" t="s">
        <v>102</v>
      </c>
    </row>
    <row r="12" spans="1:11" x14ac:dyDescent="0.2">
      <c r="A12" s="362" t="s">
        <v>2</v>
      </c>
      <c r="B12" s="360"/>
      <c r="C12" s="361">
        <v>100074399</v>
      </c>
      <c r="E12" s="10"/>
      <c r="F12" s="5"/>
      <c r="G12" s="363" t="s">
        <v>20</v>
      </c>
      <c r="H12" s="12"/>
      <c r="I12" s="363" t="s">
        <v>95</v>
      </c>
      <c r="K12" s="363" t="s">
        <v>95</v>
      </c>
    </row>
    <row r="13" spans="1:11" x14ac:dyDescent="0.2">
      <c r="E13" s="10"/>
      <c r="F13" s="5"/>
      <c r="G13" s="12"/>
      <c r="H13" s="12"/>
      <c r="I13" s="23"/>
    </row>
    <row r="14" spans="1:11" x14ac:dyDescent="0.2">
      <c r="A14" t="str">
        <f>'Special Original Budget'!A21</f>
        <v>Salaries (Non-Driver, Non-Mechanic )</v>
      </c>
      <c r="B14" s="4"/>
      <c r="C14" s="4"/>
      <c r="E14" s="1"/>
      <c r="F14" s="6"/>
      <c r="G14" s="332">
        <f>'Special Original Budget'!P21</f>
        <v>0</v>
      </c>
      <c r="H14" s="25"/>
      <c r="I14" s="26">
        <v>0</v>
      </c>
      <c r="J14" s="25"/>
      <c r="K14" s="130">
        <f>G14+I14</f>
        <v>0</v>
      </c>
    </row>
    <row r="15" spans="1:11" x14ac:dyDescent="0.2">
      <c r="A15" t="str">
        <f>'Special Original Budget'!A22</f>
        <v>Mechanic Salaries</v>
      </c>
      <c r="B15" s="4"/>
      <c r="C15" s="4"/>
      <c r="E15" s="1"/>
      <c r="F15" s="6"/>
      <c r="G15" s="332">
        <f>'Special Original Budget'!P22</f>
        <v>0</v>
      </c>
      <c r="H15" s="25"/>
      <c r="I15" s="26">
        <v>0</v>
      </c>
      <c r="J15" s="25"/>
      <c r="K15" s="130">
        <f t="shared" ref="K15:K71" si="0">G15+I15</f>
        <v>0</v>
      </c>
    </row>
    <row r="16" spans="1:11" x14ac:dyDescent="0.2">
      <c r="A16" t="str">
        <f>'Special Original Budget'!A23</f>
        <v>Drivers Salaries</v>
      </c>
      <c r="B16" s="4"/>
      <c r="C16" s="4"/>
      <c r="E16" s="1"/>
      <c r="F16" s="6"/>
      <c r="G16" s="332">
        <f>'Special Original Budget'!P23</f>
        <v>75000</v>
      </c>
      <c r="H16" s="25"/>
      <c r="I16" s="26">
        <v>0</v>
      </c>
      <c r="J16" s="25"/>
      <c r="K16" s="130">
        <f t="shared" si="0"/>
        <v>75000</v>
      </c>
    </row>
    <row r="17" spans="1:11" x14ac:dyDescent="0.2">
      <c r="A17" t="str">
        <f>'Special Original Budget'!A24</f>
        <v>FICA/Social Security</v>
      </c>
      <c r="B17" s="4"/>
      <c r="C17" s="4"/>
      <c r="E17" s="1"/>
      <c r="F17" s="6"/>
      <c r="G17" s="332">
        <f>'Special Original Budget'!P24</f>
        <v>0</v>
      </c>
      <c r="H17" s="25"/>
      <c r="I17" s="26">
        <v>0</v>
      </c>
      <c r="J17" s="25"/>
      <c r="K17" s="130">
        <f t="shared" si="0"/>
        <v>0</v>
      </c>
    </row>
    <row r="18" spans="1:11" x14ac:dyDescent="0.2">
      <c r="A18" t="str">
        <f>'Special Original Budget'!A25</f>
        <v>Unemployment Compensation</v>
      </c>
      <c r="B18" s="4"/>
      <c r="C18" s="4"/>
      <c r="E18" s="1"/>
      <c r="F18" s="6"/>
      <c r="G18" s="332">
        <f>'Special Original Budget'!P25</f>
        <v>0</v>
      </c>
      <c r="H18" s="25"/>
      <c r="I18" s="26">
        <v>0</v>
      </c>
      <c r="J18" s="25"/>
      <c r="K18" s="130">
        <f t="shared" si="0"/>
        <v>0</v>
      </c>
    </row>
    <row r="19" spans="1:11" x14ac:dyDescent="0.2">
      <c r="A19" t="str">
        <f>'Special Original Budget'!A26</f>
        <v>Workmen's Compensation</v>
      </c>
      <c r="B19" s="4"/>
      <c r="C19" s="4"/>
      <c r="E19" s="1"/>
      <c r="F19" s="6"/>
      <c r="G19" s="332">
        <f>'Special Original Budget'!P26</f>
        <v>0</v>
      </c>
      <c r="H19" s="25"/>
      <c r="I19" s="26">
        <v>0</v>
      </c>
      <c r="J19" s="25"/>
      <c r="K19" s="130">
        <f t="shared" si="0"/>
        <v>0</v>
      </c>
    </row>
    <row r="20" spans="1:11" x14ac:dyDescent="0.2">
      <c r="A20" t="str">
        <f>'Special Original Budget'!A27</f>
        <v>Health Insurance</v>
      </c>
      <c r="B20" s="4"/>
      <c r="C20" s="4"/>
      <c r="E20" s="1"/>
      <c r="F20" s="6"/>
      <c r="G20" s="332">
        <f>'Special Original Budget'!P27</f>
        <v>0</v>
      </c>
      <c r="H20" s="25"/>
      <c r="I20" s="26">
        <v>0</v>
      </c>
      <c r="J20" s="25"/>
      <c r="K20" s="130">
        <f t="shared" si="0"/>
        <v>0</v>
      </c>
    </row>
    <row r="21" spans="1:11" x14ac:dyDescent="0.2">
      <c r="A21" t="str">
        <f>'Special Original Budget'!A28</f>
        <v>Life Insurance</v>
      </c>
      <c r="B21" s="4"/>
      <c r="C21" s="4"/>
      <c r="E21" s="1"/>
      <c r="F21" s="6"/>
      <c r="G21" s="332">
        <f>'Special Original Budget'!P28</f>
        <v>0</v>
      </c>
      <c r="H21" s="25"/>
      <c r="I21" s="26">
        <v>0</v>
      </c>
      <c r="J21" s="25"/>
      <c r="K21" s="130">
        <f t="shared" si="0"/>
        <v>0</v>
      </c>
    </row>
    <row r="22" spans="1:11" x14ac:dyDescent="0.2">
      <c r="A22" t="str">
        <f>'Special Original Budget'!A29</f>
        <v>Retirement</v>
      </c>
      <c r="B22" s="4"/>
      <c r="C22" s="4"/>
      <c r="E22" s="1"/>
      <c r="F22" s="6"/>
      <c r="G22" s="332">
        <f>'Special Original Budget'!P29</f>
        <v>0</v>
      </c>
      <c r="H22" s="25"/>
      <c r="I22" s="26">
        <v>0</v>
      </c>
      <c r="J22" s="25"/>
      <c r="K22" s="130">
        <f t="shared" si="0"/>
        <v>0</v>
      </c>
    </row>
    <row r="23" spans="1:11" x14ac:dyDescent="0.2">
      <c r="A23" t="str">
        <f>'Special Original Budget'!A30</f>
        <v>Overtime</v>
      </c>
      <c r="B23" s="4"/>
      <c r="C23" s="4"/>
      <c r="E23" s="1"/>
      <c r="F23" s="6"/>
      <c r="G23" s="332">
        <f>'Special Original Budget'!P30</f>
        <v>0</v>
      </c>
      <c r="H23" s="25"/>
      <c r="I23" s="26">
        <v>0</v>
      </c>
      <c r="J23" s="25"/>
      <c r="K23" s="130">
        <f t="shared" si="0"/>
        <v>0</v>
      </c>
    </row>
    <row r="24" spans="1:11" x14ac:dyDescent="0.2">
      <c r="A24" t="str">
        <f>'Special Original Budget'!A31</f>
        <v>Safety Incentive Programs</v>
      </c>
      <c r="B24" s="4"/>
      <c r="C24" s="4"/>
      <c r="E24" s="1"/>
      <c r="F24" s="6"/>
      <c r="G24" s="332">
        <f>'Special Original Budget'!P31</f>
        <v>0</v>
      </c>
      <c r="H24" s="25"/>
      <c r="I24" s="26">
        <v>0</v>
      </c>
      <c r="J24" s="25"/>
      <c r="K24" s="130">
        <f t="shared" si="0"/>
        <v>0</v>
      </c>
    </row>
    <row r="25" spans="1:11" x14ac:dyDescent="0.2">
      <c r="A25" t="str">
        <f>'Special Original Budget'!A32</f>
        <v>Longevity Pay</v>
      </c>
      <c r="B25" s="4"/>
      <c r="C25" s="4"/>
      <c r="E25" s="1"/>
      <c r="F25" s="6"/>
      <c r="G25" s="332">
        <f>'Special Original Budget'!P32</f>
        <v>0</v>
      </c>
      <c r="H25" s="25"/>
      <c r="I25" s="26">
        <v>0</v>
      </c>
      <c r="J25" s="25"/>
      <c r="K25" s="130">
        <f t="shared" si="0"/>
        <v>0</v>
      </c>
    </row>
    <row r="26" spans="1:11" x14ac:dyDescent="0.2">
      <c r="A26" t="str">
        <f>'Special Original Budget'!A33</f>
        <v>Disability</v>
      </c>
      <c r="B26" s="4"/>
      <c r="C26" s="4"/>
      <c r="E26" s="1"/>
      <c r="F26" s="6"/>
      <c r="G26" s="332">
        <f>'Special Original Budget'!P33</f>
        <v>0</v>
      </c>
      <c r="H26" s="25"/>
      <c r="I26" s="26">
        <v>0</v>
      </c>
      <c r="J26" s="25"/>
      <c r="K26" s="130">
        <f t="shared" si="0"/>
        <v>0</v>
      </c>
    </row>
    <row r="27" spans="1:11" x14ac:dyDescent="0.2">
      <c r="A27" t="str">
        <f>'Special Original Budget'!A34</f>
        <v>Substitute Drivers/Temps</v>
      </c>
      <c r="B27" s="4"/>
      <c r="C27" s="4"/>
      <c r="E27" s="1"/>
      <c r="F27" s="6"/>
      <c r="G27" s="332">
        <f>'Special Original Budget'!P34</f>
        <v>0</v>
      </c>
      <c r="H27" s="25"/>
      <c r="I27" s="26">
        <v>0</v>
      </c>
      <c r="J27" s="25"/>
      <c r="K27" s="130">
        <f t="shared" si="0"/>
        <v>0</v>
      </c>
    </row>
    <row r="28" spans="1:11" x14ac:dyDescent="0.2">
      <c r="A28" t="str">
        <f>'Special Original Budget'!A35</f>
        <v>Travel</v>
      </c>
      <c r="B28" s="4"/>
      <c r="C28" s="4"/>
      <c r="E28" s="1"/>
      <c r="F28" s="6"/>
      <c r="G28" s="332">
        <f>'Special Original Budget'!P35</f>
        <v>0</v>
      </c>
      <c r="H28" s="25"/>
      <c r="I28" s="26">
        <v>0</v>
      </c>
      <c r="J28" s="25"/>
      <c r="K28" s="130">
        <f t="shared" si="0"/>
        <v>0</v>
      </c>
    </row>
    <row r="29" spans="1:11" x14ac:dyDescent="0.2">
      <c r="A29" t="str">
        <f>'Special Original Budget'!A36</f>
        <v xml:space="preserve">Training  </v>
      </c>
      <c r="B29" s="4"/>
      <c r="C29" s="4"/>
      <c r="E29" s="1"/>
      <c r="F29" s="6"/>
      <c r="G29" s="332">
        <f>'Special Original Budget'!P36</f>
        <v>0</v>
      </c>
      <c r="H29" s="25"/>
      <c r="I29" s="26">
        <v>0</v>
      </c>
      <c r="J29" s="25"/>
      <c r="K29" s="130">
        <f t="shared" si="0"/>
        <v>0</v>
      </c>
    </row>
    <row r="30" spans="1:11" x14ac:dyDescent="0.2">
      <c r="A30" t="str">
        <f>'Special Original Budget'!A37</f>
        <v>Uniforms</v>
      </c>
      <c r="B30" s="4"/>
      <c r="C30" s="4"/>
      <c r="E30" s="1"/>
      <c r="F30" s="6"/>
      <c r="G30" s="332">
        <f>'Special Original Budget'!P37</f>
        <v>0</v>
      </c>
      <c r="H30" s="25"/>
      <c r="I30" s="26">
        <v>0</v>
      </c>
      <c r="J30" s="25"/>
      <c r="K30" s="130">
        <f t="shared" si="0"/>
        <v>0</v>
      </c>
    </row>
    <row r="31" spans="1:11" x14ac:dyDescent="0.2">
      <c r="A31" t="str">
        <f>'Special Original Budget'!A38</f>
        <v>Alcohol/Drug Testing</v>
      </c>
      <c r="B31" s="4"/>
      <c r="C31" s="4"/>
      <c r="E31" s="1"/>
      <c r="F31" s="6"/>
      <c r="G31" s="332">
        <f>'Special Original Budget'!P38</f>
        <v>0</v>
      </c>
      <c r="H31" s="25"/>
      <c r="I31" s="26">
        <v>0</v>
      </c>
      <c r="J31" s="25"/>
      <c r="K31" s="130">
        <f t="shared" si="0"/>
        <v>0</v>
      </c>
    </row>
    <row r="32" spans="1:11" x14ac:dyDescent="0.2">
      <c r="A32" t="str">
        <f>'Special Original Budget'!A39</f>
        <v>Background Checks</v>
      </c>
      <c r="B32" s="4"/>
      <c r="C32" s="4"/>
      <c r="E32" s="1"/>
      <c r="F32" s="6"/>
      <c r="G32" s="332">
        <f>'Special Original Budget'!P39</f>
        <v>0</v>
      </c>
      <c r="H32" s="25"/>
      <c r="I32" s="26">
        <v>0</v>
      </c>
      <c r="J32" s="25"/>
      <c r="K32" s="130">
        <f t="shared" si="0"/>
        <v>0</v>
      </c>
    </row>
    <row r="33" spans="1:11" x14ac:dyDescent="0.2">
      <c r="A33" t="str">
        <f>'Special Original Budget'!A40</f>
        <v>Physical Examinations</v>
      </c>
      <c r="B33" s="4"/>
      <c r="C33" s="4"/>
      <c r="E33" s="1"/>
      <c r="F33" s="6"/>
      <c r="G33" s="332">
        <f>'Special Original Budget'!P40</f>
        <v>0</v>
      </c>
      <c r="H33" s="25"/>
      <c r="I33" s="26">
        <v>0</v>
      </c>
      <c r="J33" s="25"/>
      <c r="K33" s="130">
        <f t="shared" si="0"/>
        <v>0</v>
      </c>
    </row>
    <row r="34" spans="1:11" x14ac:dyDescent="0.2">
      <c r="A34" t="str">
        <f>'Special Original Budget'!A41</f>
        <v>Radio Communications</v>
      </c>
      <c r="B34" s="4"/>
      <c r="C34" s="4"/>
      <c r="E34" s="1"/>
      <c r="F34" s="6"/>
      <c r="G34" s="332">
        <f>'Special Original Budget'!P41</f>
        <v>0</v>
      </c>
      <c r="H34" s="25"/>
      <c r="I34" s="26">
        <v>0</v>
      </c>
      <c r="J34" s="25"/>
      <c r="K34" s="130">
        <f t="shared" si="0"/>
        <v>0</v>
      </c>
    </row>
    <row r="35" spans="1:11" x14ac:dyDescent="0.2">
      <c r="A35" t="str">
        <f>'Special Original Budget'!A42</f>
        <v>Recruitment</v>
      </c>
      <c r="B35" s="4"/>
      <c r="C35" s="4"/>
      <c r="E35" s="1"/>
      <c r="F35" s="6"/>
      <c r="G35" s="332">
        <f>'Special Original Budget'!P42</f>
        <v>0</v>
      </c>
      <c r="H35" s="25"/>
      <c r="I35" s="26">
        <v>0</v>
      </c>
      <c r="J35" s="25"/>
      <c r="K35" s="130">
        <f t="shared" si="0"/>
        <v>0</v>
      </c>
    </row>
    <row r="36" spans="1:11" x14ac:dyDescent="0.2">
      <c r="A36" t="str">
        <f>'Special Original Budget'!A43</f>
        <v>Fuel/Oil</v>
      </c>
      <c r="B36" s="4"/>
      <c r="C36" s="4"/>
      <c r="E36" s="1"/>
      <c r="F36" s="6"/>
      <c r="G36" s="332">
        <f>'Special Original Budget'!P43</f>
        <v>25000</v>
      </c>
      <c r="H36" s="25"/>
      <c r="I36" s="26">
        <v>0</v>
      </c>
      <c r="J36" s="25"/>
      <c r="K36" s="130">
        <f t="shared" si="0"/>
        <v>25000</v>
      </c>
    </row>
    <row r="37" spans="1:11" x14ac:dyDescent="0.2">
      <c r="A37" t="str">
        <f>'Special Original Budget'!A44</f>
        <v>Tires</v>
      </c>
      <c r="B37" s="4"/>
      <c r="C37" s="4"/>
      <c r="E37" s="1"/>
      <c r="F37" s="6"/>
      <c r="G37" s="332">
        <f>'Special Original Budget'!P44</f>
        <v>0</v>
      </c>
      <c r="H37" s="25"/>
      <c r="I37" s="26">
        <v>0</v>
      </c>
      <c r="J37" s="25"/>
      <c r="K37" s="130">
        <f t="shared" si="0"/>
        <v>0</v>
      </c>
    </row>
    <row r="38" spans="1:11" x14ac:dyDescent="0.2">
      <c r="A38" t="str">
        <f>'Special Original Budget'!A45</f>
        <v>Vehicle Maintenance/Repairs</v>
      </c>
      <c r="B38" s="4"/>
      <c r="C38" s="4"/>
      <c r="E38" s="1"/>
      <c r="F38" s="6"/>
      <c r="G38" s="332">
        <f>'Special Original Budget'!P45</f>
        <v>0</v>
      </c>
      <c r="H38" s="25"/>
      <c r="I38" s="26">
        <v>0</v>
      </c>
      <c r="J38" s="25"/>
      <c r="K38" s="130">
        <f t="shared" si="0"/>
        <v>0</v>
      </c>
    </row>
    <row r="39" spans="1:11" x14ac:dyDescent="0.2">
      <c r="A39" t="str">
        <f>'Special Original Budget'!A46</f>
        <v>Vehicle Cleaning and Sanitation</v>
      </c>
      <c r="B39" s="4"/>
      <c r="C39" s="4"/>
      <c r="E39" s="1"/>
      <c r="F39" s="6"/>
      <c r="G39" s="332">
        <f>'Special Original Budget'!P46</f>
        <v>0</v>
      </c>
      <c r="H39" s="25"/>
      <c r="I39" s="26">
        <v>0</v>
      </c>
      <c r="J39" s="25"/>
      <c r="K39" s="130">
        <f t="shared" si="0"/>
        <v>0</v>
      </c>
    </row>
    <row r="40" spans="1:11" x14ac:dyDescent="0.2">
      <c r="A40" t="str">
        <f>'Special Original Budget'!A47</f>
        <v>Personal Protective Equipment</v>
      </c>
      <c r="B40" s="4"/>
      <c r="C40" s="4"/>
      <c r="E40" s="1"/>
      <c r="F40" s="6"/>
      <c r="G40" s="332">
        <f>'Special Original Budget'!P47</f>
        <v>0</v>
      </c>
      <c r="H40" s="25"/>
      <c r="I40" s="26">
        <v>0</v>
      </c>
      <c r="J40" s="25"/>
      <c r="K40" s="130">
        <f t="shared" si="0"/>
        <v>0</v>
      </c>
    </row>
    <row r="41" spans="1:11" x14ac:dyDescent="0.2">
      <c r="A41" t="str">
        <f>'Special Original Budget'!A48</f>
        <v>Towing</v>
      </c>
      <c r="B41" s="4"/>
      <c r="C41" s="4"/>
      <c r="E41" s="1"/>
      <c r="F41" s="6"/>
      <c r="G41" s="332">
        <f>'Special Original Budget'!P48</f>
        <v>0</v>
      </c>
      <c r="H41" s="25"/>
      <c r="I41" s="26">
        <v>0</v>
      </c>
      <c r="J41" s="25"/>
      <c r="K41" s="130">
        <f t="shared" si="0"/>
        <v>0</v>
      </c>
    </row>
    <row r="42" spans="1:11" x14ac:dyDescent="0.2">
      <c r="A42" t="str">
        <f>'Special Original Budget'!A49</f>
        <v>Purchased transportation</v>
      </c>
      <c r="B42" s="4"/>
      <c r="C42" s="4"/>
      <c r="E42" s="1"/>
      <c r="F42" s="6"/>
      <c r="G42" s="332">
        <f>'Special Original Budget'!P49</f>
        <v>0</v>
      </c>
      <c r="H42" s="25"/>
      <c r="I42" s="26">
        <v>0</v>
      </c>
      <c r="J42" s="25"/>
      <c r="K42" s="130">
        <f t="shared" si="0"/>
        <v>0</v>
      </c>
    </row>
    <row r="43" spans="1:11" x14ac:dyDescent="0.2">
      <c r="A43" t="str">
        <f>'Special Original Budget'!A50</f>
        <v>Licenses/Tags</v>
      </c>
      <c r="B43" s="4"/>
      <c r="C43" s="4"/>
      <c r="E43" s="1"/>
      <c r="F43" s="6"/>
      <c r="G43" s="332">
        <f>'Special Original Budget'!P50</f>
        <v>0</v>
      </c>
      <c r="H43" s="25"/>
      <c r="I43" s="26">
        <v>0</v>
      </c>
      <c r="J43" s="25"/>
      <c r="K43" s="130">
        <f t="shared" si="0"/>
        <v>0</v>
      </c>
    </row>
    <row r="44" spans="1:11" x14ac:dyDescent="0.2">
      <c r="A44" t="str">
        <f>'Special Original Budget'!A51</f>
        <v>Non-Revenue (Service) Vehicles</v>
      </c>
      <c r="B44" s="4"/>
      <c r="C44" s="4"/>
      <c r="E44" s="1"/>
      <c r="F44" s="6"/>
      <c r="G44" s="332">
        <f>'Special Original Budget'!P51</f>
        <v>0</v>
      </c>
      <c r="H44" s="25"/>
      <c r="I44" s="26">
        <v>0</v>
      </c>
      <c r="J44" s="25"/>
      <c r="K44" s="130">
        <f t="shared" si="0"/>
        <v>0</v>
      </c>
    </row>
    <row r="45" spans="1:11" x14ac:dyDescent="0.2">
      <c r="A45" t="str">
        <f>'Special Original Budget'!A52</f>
        <v>Supplies</v>
      </c>
      <c r="B45" s="4"/>
      <c r="C45" s="4"/>
      <c r="E45" s="1"/>
      <c r="F45" s="6"/>
      <c r="G45" s="332">
        <f>'Special Original Budget'!P52</f>
        <v>0</v>
      </c>
      <c r="H45" s="25"/>
      <c r="I45" s="26">
        <v>0</v>
      </c>
      <c r="J45" s="25"/>
      <c r="K45" s="130">
        <f t="shared" si="0"/>
        <v>0</v>
      </c>
    </row>
    <row r="46" spans="1:11" x14ac:dyDescent="0.2">
      <c r="A46" t="str">
        <f>'Special Original Budget'!A53</f>
        <v>Vehicle Insurance</v>
      </c>
      <c r="B46" s="4"/>
      <c r="C46" s="4"/>
      <c r="E46" s="1"/>
      <c r="F46" s="6"/>
      <c r="G46" s="332">
        <f>'Special Original Budget'!P53</f>
        <v>0</v>
      </c>
      <c r="H46" s="25"/>
      <c r="I46" s="26">
        <v>0</v>
      </c>
      <c r="J46" s="25"/>
      <c r="K46" s="130">
        <f t="shared" si="0"/>
        <v>0</v>
      </c>
    </row>
    <row r="47" spans="1:11" x14ac:dyDescent="0.2">
      <c r="A47" t="str">
        <f>'Special Original Budget'!A54</f>
        <v xml:space="preserve">Vehicle Insurance Deductibles </v>
      </c>
      <c r="B47" s="4"/>
      <c r="C47" s="4"/>
      <c r="E47" s="1"/>
      <c r="F47" s="6"/>
      <c r="G47" s="332">
        <f>'Special Original Budget'!P54</f>
        <v>0</v>
      </c>
      <c r="H47" s="25"/>
      <c r="I47" s="26">
        <v>0</v>
      </c>
      <c r="J47" s="25"/>
      <c r="K47" s="130">
        <f t="shared" si="0"/>
        <v>0</v>
      </c>
    </row>
    <row r="48" spans="1:11" x14ac:dyDescent="0.2">
      <c r="A48" t="str">
        <f>'Special Original Budget'!A55</f>
        <v>Vehicle Rental</v>
      </c>
      <c r="B48" s="4"/>
      <c r="C48" s="4"/>
      <c r="E48" s="1"/>
      <c r="F48" s="6"/>
      <c r="G48" s="332">
        <f>'Special Original Budget'!P55</f>
        <v>0</v>
      </c>
      <c r="H48" s="25"/>
      <c r="I48" s="26">
        <v>0</v>
      </c>
      <c r="J48" s="25"/>
      <c r="K48" s="130">
        <f t="shared" si="0"/>
        <v>0</v>
      </c>
    </row>
    <row r="49" spans="1:11" x14ac:dyDescent="0.2">
      <c r="A49" t="str">
        <f>'Special Original Budget'!A56</f>
        <v>GPS Monitoring/Vehicle Data Plan</v>
      </c>
      <c r="B49" s="4"/>
      <c r="C49" s="4"/>
      <c r="E49" s="1"/>
      <c r="F49" s="6"/>
      <c r="G49" s="332">
        <f>'Special Original Budget'!P56</f>
        <v>0</v>
      </c>
      <c r="H49" s="25"/>
      <c r="I49" s="26">
        <v>0</v>
      </c>
      <c r="J49" s="25"/>
      <c r="K49" s="130">
        <f t="shared" si="0"/>
        <v>0</v>
      </c>
    </row>
    <row r="50" spans="1:11" x14ac:dyDescent="0.2">
      <c r="A50" t="str">
        <f>'Special Original Budget'!A57</f>
        <v>Building Maintenance/Repairs</v>
      </c>
      <c r="B50" s="4"/>
      <c r="C50" s="4"/>
      <c r="E50" s="1"/>
      <c r="F50" s="6"/>
      <c r="G50" s="332">
        <f>'Special Original Budget'!P57</f>
        <v>0</v>
      </c>
      <c r="H50" s="25"/>
      <c r="I50" s="26">
        <v>0</v>
      </c>
      <c r="J50" s="25"/>
      <c r="K50" s="130">
        <f t="shared" si="0"/>
        <v>0</v>
      </c>
    </row>
    <row r="51" spans="1:11" x14ac:dyDescent="0.2">
      <c r="A51" t="str">
        <f>'Special Original Budget'!A58</f>
        <v>Operating Building Equipment</v>
      </c>
      <c r="B51" s="4"/>
      <c r="C51" s="4"/>
      <c r="E51" s="1"/>
      <c r="F51" s="6"/>
      <c r="G51" s="332">
        <f>'Special Original Budget'!P58</f>
        <v>0</v>
      </c>
      <c r="H51" s="25"/>
      <c r="I51" s="26">
        <v>0</v>
      </c>
      <c r="J51" s="25"/>
      <c r="K51" s="130">
        <f t="shared" si="0"/>
        <v>0</v>
      </c>
    </row>
    <row r="52" spans="1:11" x14ac:dyDescent="0.2">
      <c r="A52" t="str">
        <f>'Special Original Budget'!A59</f>
        <v>Utilities</v>
      </c>
      <c r="B52" s="4"/>
      <c r="C52" s="4"/>
      <c r="E52" s="1"/>
      <c r="F52" s="6"/>
      <c r="G52" s="332">
        <f>'Special Original Budget'!P59</f>
        <v>0</v>
      </c>
      <c r="H52" s="25"/>
      <c r="I52" s="26">
        <v>0</v>
      </c>
      <c r="J52" s="25"/>
      <c r="K52" s="130">
        <f t="shared" si="0"/>
        <v>0</v>
      </c>
    </row>
    <row r="53" spans="1:11" x14ac:dyDescent="0.2">
      <c r="A53" t="str">
        <f>'Special Original Budget'!A60</f>
        <v>Space/Rent</v>
      </c>
      <c r="B53" s="4"/>
      <c r="C53" s="4"/>
      <c r="E53" s="1"/>
      <c r="F53" s="6"/>
      <c r="G53" s="332">
        <f>'Special Original Budget'!P60</f>
        <v>0</v>
      </c>
      <c r="H53" s="25"/>
      <c r="I53" s="26">
        <v>0</v>
      </c>
      <c r="J53" s="25"/>
      <c r="K53" s="130">
        <f t="shared" si="0"/>
        <v>0</v>
      </c>
    </row>
    <row r="54" spans="1:11" x14ac:dyDescent="0.2">
      <c r="A54" t="str">
        <f>'Special Original Budget'!A61</f>
        <v>Storage</v>
      </c>
      <c r="B54" s="4"/>
      <c r="C54" s="4"/>
      <c r="E54" s="1"/>
      <c r="F54" s="6"/>
      <c r="G54" s="332">
        <f>'Special Original Budget'!P61</f>
        <v>0</v>
      </c>
      <c r="H54" s="25"/>
      <c r="I54" s="26">
        <v>0</v>
      </c>
      <c r="J54" s="25"/>
      <c r="K54" s="130">
        <f t="shared" si="0"/>
        <v>0</v>
      </c>
    </row>
    <row r="55" spans="1:11" x14ac:dyDescent="0.2">
      <c r="A55" t="str">
        <f>'Special Original Budget'!A62</f>
        <v>Pest Control</v>
      </c>
      <c r="B55" s="4"/>
      <c r="C55" s="4"/>
      <c r="E55" s="1"/>
      <c r="F55" s="6"/>
      <c r="G55" s="332">
        <f>'Special Original Budget'!P62</f>
        <v>0</v>
      </c>
      <c r="H55" s="25"/>
      <c r="I55" s="26">
        <v>0</v>
      </c>
      <c r="J55" s="25"/>
      <c r="K55" s="130">
        <f t="shared" si="0"/>
        <v>0</v>
      </c>
    </row>
    <row r="56" spans="1:11" x14ac:dyDescent="0.2">
      <c r="A56" t="str">
        <f>'Special Original Budget'!A63</f>
        <v>Groundskeeping</v>
      </c>
      <c r="B56" s="4"/>
      <c r="C56" s="4"/>
      <c r="E56" s="1"/>
      <c r="F56" s="6"/>
      <c r="G56" s="332">
        <f>'Special Original Budget'!P63</f>
        <v>0</v>
      </c>
      <c r="H56" s="25"/>
      <c r="I56" s="26">
        <v>0</v>
      </c>
      <c r="J56" s="25"/>
      <c r="K56" s="130">
        <f t="shared" si="0"/>
        <v>0</v>
      </c>
    </row>
    <row r="57" spans="1:11" x14ac:dyDescent="0.2">
      <c r="A57" t="str">
        <f>'Special Original Budget'!A64</f>
        <v>Cleaning &amp; Janitorial</v>
      </c>
      <c r="B57" s="4"/>
      <c r="C57" s="4"/>
      <c r="E57" s="1"/>
      <c r="F57" s="6"/>
      <c r="G57" s="332">
        <f>'Special Original Budget'!P64</f>
        <v>0</v>
      </c>
      <c r="H57" s="25"/>
      <c r="I57" s="26">
        <v>0</v>
      </c>
      <c r="J57" s="25"/>
      <c r="K57" s="130">
        <f t="shared" si="0"/>
        <v>0</v>
      </c>
    </row>
    <row r="58" spans="1:11" x14ac:dyDescent="0.2">
      <c r="A58" t="str">
        <f>'Special Original Budget'!A65</f>
        <v>Operating Building Insurance</v>
      </c>
      <c r="B58" s="4"/>
      <c r="C58" s="4"/>
      <c r="E58" s="1"/>
      <c r="F58" s="6"/>
      <c r="G58" s="332">
        <f>'Special Original Budget'!P65</f>
        <v>0</v>
      </c>
      <c r="H58" s="25"/>
      <c r="I58" s="26">
        <v>0</v>
      </c>
      <c r="J58" s="25"/>
      <c r="K58" s="130">
        <f t="shared" si="0"/>
        <v>0</v>
      </c>
    </row>
    <row r="59" spans="1:11" x14ac:dyDescent="0.2">
      <c r="A59" t="str">
        <f>'Special Original Budget'!A66</f>
        <v>Shop Building  Maintenance/Repairs</v>
      </c>
      <c r="B59" s="4"/>
      <c r="C59" s="4"/>
      <c r="E59" s="1"/>
      <c r="F59" s="6"/>
      <c r="G59" s="332">
        <f>'Special Original Budget'!P66</f>
        <v>0</v>
      </c>
      <c r="H59" s="25"/>
      <c r="I59" s="26">
        <v>0</v>
      </c>
      <c r="J59" s="25"/>
      <c r="K59" s="130">
        <f t="shared" si="0"/>
        <v>0</v>
      </c>
    </row>
    <row r="60" spans="1:11" x14ac:dyDescent="0.2">
      <c r="A60" t="str">
        <f>'Special Original Budget'!A67</f>
        <v>Shop Equipment</v>
      </c>
      <c r="B60" s="4"/>
      <c r="C60" s="4"/>
      <c r="E60" s="1"/>
      <c r="F60" s="6"/>
      <c r="G60" s="332">
        <f>'Special Original Budget'!P67</f>
        <v>0</v>
      </c>
      <c r="H60" s="25"/>
      <c r="I60" s="26">
        <v>0</v>
      </c>
      <c r="J60" s="25"/>
      <c r="K60" s="130">
        <f t="shared" si="0"/>
        <v>0</v>
      </c>
    </row>
    <row r="61" spans="1:11" x14ac:dyDescent="0.2">
      <c r="A61" t="str">
        <f>'Special Original Budget'!A68</f>
        <v>Shop Equipment Maintenance/Repairs</v>
      </c>
      <c r="B61" s="4"/>
      <c r="C61" s="4"/>
      <c r="E61" s="1"/>
      <c r="F61" s="6"/>
      <c r="G61" s="332">
        <f>'Special Original Budget'!P68</f>
        <v>0</v>
      </c>
      <c r="H61" s="25"/>
      <c r="I61" s="26">
        <v>0</v>
      </c>
      <c r="J61" s="25"/>
      <c r="K61" s="130">
        <f t="shared" si="0"/>
        <v>0</v>
      </c>
    </row>
    <row r="62" spans="1:11" x14ac:dyDescent="0.2">
      <c r="A62" t="str">
        <f>'Special Original Budget'!A69</f>
        <v>Equipment Rental</v>
      </c>
      <c r="B62" s="4"/>
      <c r="C62" s="4"/>
      <c r="E62" s="1"/>
      <c r="F62" s="6"/>
      <c r="G62" s="332">
        <f>'Special Original Budget'!P69</f>
        <v>0</v>
      </c>
      <c r="H62" s="25"/>
      <c r="I62" s="26">
        <v>0</v>
      </c>
      <c r="J62" s="25"/>
      <c r="K62" s="130">
        <f t="shared" si="0"/>
        <v>0</v>
      </c>
    </row>
    <row r="63" spans="1:11" x14ac:dyDescent="0.2">
      <c r="A63" t="str">
        <f>'Special Original Budget'!A70</f>
        <v>Shop Supplies</v>
      </c>
      <c r="B63" s="4"/>
      <c r="C63" s="4"/>
      <c r="E63" s="1"/>
      <c r="F63" s="6"/>
      <c r="G63" s="332">
        <f>'Special Original Budget'!P70</f>
        <v>0</v>
      </c>
      <c r="H63" s="25"/>
      <c r="I63" s="26">
        <v>0</v>
      </c>
      <c r="J63" s="25"/>
      <c r="K63" s="130">
        <f t="shared" si="0"/>
        <v>0</v>
      </c>
    </row>
    <row r="64" spans="1:11" x14ac:dyDescent="0.2">
      <c r="A64" t="str">
        <f>'Special Original Budget'!A71</f>
        <v>Small Tools</v>
      </c>
      <c r="B64" s="4"/>
      <c r="C64" s="4"/>
      <c r="E64" s="1"/>
      <c r="F64" s="6"/>
      <c r="G64" s="332">
        <f>'Special Original Budget'!P71</f>
        <v>0</v>
      </c>
      <c r="H64" s="25"/>
      <c r="I64" s="26">
        <v>0</v>
      </c>
      <c r="J64" s="25"/>
      <c r="K64" s="130">
        <f t="shared" si="0"/>
        <v>0</v>
      </c>
    </row>
    <row r="65" spans="1:11" x14ac:dyDescent="0.2">
      <c r="A65" t="str">
        <f>'Special Original Budget'!A72</f>
        <v>Insurance - Non Vehicle</v>
      </c>
      <c r="B65" s="4"/>
      <c r="C65" s="4"/>
      <c r="E65" s="1"/>
      <c r="F65" s="6"/>
      <c r="G65" s="332">
        <f>'Special Original Budget'!P72</f>
        <v>0</v>
      </c>
      <c r="H65" s="25"/>
      <c r="I65" s="26">
        <v>0</v>
      </c>
      <c r="J65" s="25"/>
      <c r="K65" s="130">
        <f t="shared" si="0"/>
        <v>0</v>
      </c>
    </row>
    <row r="66" spans="1:11" x14ac:dyDescent="0.2">
      <c r="A66" t="str">
        <f>'Special Original Budget'!A73</f>
        <v>Insurance Deductibles - Non Vehicle</v>
      </c>
      <c r="B66" s="4"/>
      <c r="C66" s="4"/>
      <c r="E66" s="1"/>
      <c r="F66" s="6"/>
      <c r="G66" s="332">
        <f>'Special Original Budget'!P73</f>
        <v>0</v>
      </c>
      <c r="H66" s="25"/>
      <c r="I66" s="26">
        <v>0</v>
      </c>
      <c r="J66" s="25"/>
      <c r="K66" s="130">
        <f t="shared" si="0"/>
        <v>0</v>
      </c>
    </row>
    <row r="67" spans="1:11" x14ac:dyDescent="0.2">
      <c r="A67" t="str">
        <f>'Special Original Budget'!A74</f>
        <v>Indirect Cost</v>
      </c>
      <c r="B67" s="4"/>
      <c r="C67" s="4"/>
      <c r="E67" s="1"/>
      <c r="F67" s="6"/>
      <c r="G67" s="332">
        <f>'Special Original Budget'!P74</f>
        <v>0</v>
      </c>
      <c r="H67" s="25"/>
      <c r="I67" s="26">
        <v>0</v>
      </c>
      <c r="J67" s="25"/>
      <c r="K67" s="130">
        <f t="shared" si="0"/>
        <v>0</v>
      </c>
    </row>
    <row r="68" spans="1:11" x14ac:dyDescent="0.2">
      <c r="A68" t="str">
        <f>'Special Original Budget'!A75</f>
        <v>Fees (Non-Penalty)</v>
      </c>
      <c r="B68" s="4"/>
      <c r="C68" s="4"/>
      <c r="E68" s="1"/>
      <c r="F68" s="6"/>
      <c r="G68" s="332">
        <f>'Special Original Budget'!P75</f>
        <v>0</v>
      </c>
      <c r="H68" s="25"/>
      <c r="I68" s="26">
        <v>0</v>
      </c>
      <c r="J68" s="25"/>
      <c r="K68" s="130">
        <f t="shared" si="0"/>
        <v>0</v>
      </c>
    </row>
    <row r="69" spans="1:11" x14ac:dyDescent="0.2">
      <c r="A69" s="49">
        <f>'Special Original Budget'!A76</f>
        <v>0</v>
      </c>
      <c r="B69" s="4"/>
      <c r="C69" s="4"/>
      <c r="E69" s="1"/>
      <c r="F69" s="6"/>
      <c r="G69" s="332">
        <f>'Special Original Budget'!P76</f>
        <v>0</v>
      </c>
      <c r="H69" s="25"/>
      <c r="I69" s="26">
        <v>0</v>
      </c>
      <c r="J69" s="25"/>
      <c r="K69" s="130">
        <f t="shared" si="0"/>
        <v>0</v>
      </c>
    </row>
    <row r="70" spans="1:11" x14ac:dyDescent="0.2">
      <c r="A70" s="49">
        <f>'Special Original Budget'!A77</f>
        <v>0</v>
      </c>
      <c r="B70" s="4"/>
      <c r="C70" s="4"/>
      <c r="E70" s="1"/>
      <c r="F70" s="6"/>
      <c r="G70" s="332">
        <f>'Special Original Budget'!P77</f>
        <v>0</v>
      </c>
      <c r="H70" s="25"/>
      <c r="I70" s="26">
        <v>0</v>
      </c>
      <c r="J70" s="25"/>
      <c r="K70" s="130">
        <f t="shared" si="0"/>
        <v>0</v>
      </c>
    </row>
    <row r="71" spans="1:11" x14ac:dyDescent="0.2">
      <c r="A71" s="49">
        <f>'Special Original Budget'!A78</f>
        <v>0</v>
      </c>
      <c r="B71" s="4"/>
      <c r="C71" s="4"/>
      <c r="E71" s="1"/>
      <c r="F71" s="6"/>
      <c r="G71" s="332">
        <f>'Special Original Budget'!P78</f>
        <v>0</v>
      </c>
      <c r="H71" s="25"/>
      <c r="I71" s="26">
        <v>0</v>
      </c>
      <c r="J71" s="25"/>
      <c r="K71" s="130">
        <f t="shared" si="0"/>
        <v>0</v>
      </c>
    </row>
    <row r="72" spans="1:11" x14ac:dyDescent="0.2">
      <c r="A72" s="366" t="s">
        <v>44</v>
      </c>
      <c r="B72" s="48"/>
      <c r="C72" s="48"/>
      <c r="E72" s="11"/>
      <c r="F72" s="7"/>
      <c r="G72" s="367">
        <f>SUM(G14:G71)</f>
        <v>100000</v>
      </c>
      <c r="H72" s="29"/>
      <c r="I72" s="367">
        <f>SUM(I14:I71)</f>
        <v>0</v>
      </c>
      <c r="J72" s="25"/>
      <c r="K72" s="367">
        <f>SUM(K13:K71)</f>
        <v>100000</v>
      </c>
    </row>
    <row r="73" spans="1:11" x14ac:dyDescent="0.2">
      <c r="E73" s="8"/>
    </row>
    <row r="74" spans="1:11" x14ac:dyDescent="0.2">
      <c r="E74" s="8"/>
    </row>
    <row r="75" spans="1:11" x14ac:dyDescent="0.2">
      <c r="E75" s="8"/>
    </row>
    <row r="76" spans="1:11" x14ac:dyDescent="0.2">
      <c r="A76" s="2" t="s">
        <v>107</v>
      </c>
      <c r="C76" s="480"/>
      <c r="D76" s="480"/>
      <c r="E76" s="480"/>
      <c r="F76" s="480"/>
      <c r="G76" s="480"/>
    </row>
    <row r="77" spans="1:11" x14ac:dyDescent="0.2">
      <c r="A77" s="2" t="s">
        <v>108</v>
      </c>
      <c r="C77" s="480"/>
      <c r="D77" s="480"/>
      <c r="E77" s="480"/>
      <c r="F77" s="480"/>
      <c r="G77" s="480"/>
    </row>
    <row r="78" spans="1:11" x14ac:dyDescent="0.2">
      <c r="C78" s="373"/>
      <c r="D78" s="373"/>
      <c r="E78" s="373"/>
      <c r="F78" s="373"/>
      <c r="G78" s="373"/>
    </row>
    <row r="80" spans="1:11" ht="15.75" x14ac:dyDescent="0.25">
      <c r="A80" s="478" t="str">
        <f>IF(K72=G72,"Budget Revision can be Approved by Regional Manager","Budget Revision Requires Written ALDOT Approval")</f>
        <v>Budget Revision can be Approved by Regional Manager</v>
      </c>
      <c r="B80" s="478"/>
      <c r="C80" s="478"/>
      <c r="D80" s="478"/>
      <c r="E80" s="478"/>
      <c r="F80" s="478"/>
      <c r="G80" s="478"/>
      <c r="H80" s="478"/>
      <c r="I80" s="478"/>
      <c r="J80" s="478"/>
      <c r="K80" s="478"/>
    </row>
    <row r="81" spans="1:11" ht="15.75" x14ac:dyDescent="0.25">
      <c r="A81" s="478" t="s">
        <v>348</v>
      </c>
      <c r="B81" s="478"/>
      <c r="C81" s="478"/>
      <c r="D81" s="478"/>
      <c r="E81" s="478"/>
      <c r="F81" s="478"/>
      <c r="G81" s="478"/>
      <c r="H81" s="478"/>
      <c r="I81" s="478"/>
      <c r="J81" s="478"/>
      <c r="K81" s="478"/>
    </row>
    <row r="82" spans="1:11" x14ac:dyDescent="0.2">
      <c r="E82" s="8"/>
    </row>
    <row r="83" spans="1:11" x14ac:dyDescent="0.2">
      <c r="E83" s="8"/>
    </row>
    <row r="84" spans="1:11" x14ac:dyDescent="0.2">
      <c r="E84" s="8"/>
    </row>
    <row r="85" spans="1:11" x14ac:dyDescent="0.2">
      <c r="E85" s="8"/>
      <c r="I85" s="364" t="s">
        <v>99</v>
      </c>
      <c r="K85" s="365" t="s">
        <v>100</v>
      </c>
    </row>
    <row r="86" spans="1:11" x14ac:dyDescent="0.2">
      <c r="E86" s="8"/>
      <c r="G86" s="363" t="str">
        <f>A88</f>
        <v>ADMINISTRATION</v>
      </c>
      <c r="I86" s="363" t="str">
        <f>A88</f>
        <v>ADMINISTRATION</v>
      </c>
      <c r="K86" s="363" t="str">
        <f>A88</f>
        <v>ADMINISTRATION</v>
      </c>
    </row>
    <row r="87" spans="1:11" x14ac:dyDescent="0.2">
      <c r="E87" s="8"/>
      <c r="G87" s="363" t="s">
        <v>43</v>
      </c>
      <c r="I87" s="363" t="s">
        <v>20</v>
      </c>
      <c r="K87" s="363" t="s">
        <v>102</v>
      </c>
    </row>
    <row r="88" spans="1:11" x14ac:dyDescent="0.2">
      <c r="A88" s="362" t="s">
        <v>28</v>
      </c>
      <c r="B88" s="360"/>
      <c r="C88" s="361">
        <v>1000</v>
      </c>
      <c r="E88" s="8"/>
      <c r="G88" s="363" t="s">
        <v>20</v>
      </c>
      <c r="I88" s="363" t="s">
        <v>95</v>
      </c>
      <c r="K88" s="363" t="s">
        <v>95</v>
      </c>
    </row>
    <row r="89" spans="1:11" x14ac:dyDescent="0.2">
      <c r="E89" s="8"/>
    </row>
    <row r="90" spans="1:11" ht="15" x14ac:dyDescent="0.25">
      <c r="A90" t="str">
        <f>'Special Original Budget'!A100</f>
        <v>Administrative Salaries (Non-Director)</v>
      </c>
      <c r="E90" s="1"/>
      <c r="G90" s="27">
        <f>'Special Original Budget'!P100</f>
        <v>0</v>
      </c>
      <c r="H90" s="25"/>
      <c r="I90" s="25">
        <v>0</v>
      </c>
      <c r="J90" s="25"/>
      <c r="K90" s="25">
        <f>G90+I90</f>
        <v>0</v>
      </c>
    </row>
    <row r="91" spans="1:11" ht="15" x14ac:dyDescent="0.25">
      <c r="A91" t="str">
        <f>'Special Original Budget'!A101</f>
        <v>Director</v>
      </c>
      <c r="E91" s="1"/>
      <c r="G91" s="27">
        <f>'Special Original Budget'!P101</f>
        <v>0</v>
      </c>
      <c r="H91" s="25"/>
      <c r="I91" s="25">
        <v>0</v>
      </c>
      <c r="J91" s="25"/>
      <c r="K91" s="25">
        <f t="shared" ref="K91:K142" si="1">G91+I91</f>
        <v>0</v>
      </c>
    </row>
    <row r="92" spans="1:11" ht="15" x14ac:dyDescent="0.25">
      <c r="A92" t="str">
        <f>'Special Original Budget'!A102</f>
        <v>State Unemployment Insurance</v>
      </c>
      <c r="E92" s="1"/>
      <c r="G92" s="27">
        <f>'Special Original Budget'!P102</f>
        <v>0</v>
      </c>
      <c r="H92" s="25"/>
      <c r="I92" s="25">
        <v>0</v>
      </c>
      <c r="J92" s="25"/>
      <c r="K92" s="25">
        <f t="shared" si="1"/>
        <v>0</v>
      </c>
    </row>
    <row r="93" spans="1:11" ht="15" x14ac:dyDescent="0.25">
      <c r="A93" t="str">
        <f>'Special Original Budget'!A103</f>
        <v>FICA/Social Security</v>
      </c>
      <c r="E93" s="1"/>
      <c r="G93" s="27">
        <f>'Special Original Budget'!P103</f>
        <v>0</v>
      </c>
      <c r="H93" s="25"/>
      <c r="I93" s="25">
        <v>0</v>
      </c>
      <c r="J93" s="25"/>
      <c r="K93" s="25">
        <f t="shared" si="1"/>
        <v>0</v>
      </c>
    </row>
    <row r="94" spans="1:11" ht="15" x14ac:dyDescent="0.25">
      <c r="A94" t="str">
        <f>'Special Original Budget'!A104</f>
        <v>Unemployment Compensation</v>
      </c>
      <c r="E94" s="1"/>
      <c r="G94" s="27">
        <f>'Special Original Budget'!P104</f>
        <v>0</v>
      </c>
      <c r="H94" s="25"/>
      <c r="I94" s="25">
        <v>0</v>
      </c>
      <c r="J94" s="25"/>
      <c r="K94" s="25">
        <f t="shared" si="1"/>
        <v>0</v>
      </c>
    </row>
    <row r="95" spans="1:11" ht="15" x14ac:dyDescent="0.25">
      <c r="A95" t="str">
        <f>'Special Original Budget'!A105</f>
        <v>Workmen's Compensation</v>
      </c>
      <c r="E95" s="1"/>
      <c r="G95" s="27">
        <f>'Special Original Budget'!P105</f>
        <v>0</v>
      </c>
      <c r="H95" s="25"/>
      <c r="I95" s="25">
        <v>0</v>
      </c>
      <c r="J95" s="25"/>
      <c r="K95" s="25">
        <f t="shared" si="1"/>
        <v>0</v>
      </c>
    </row>
    <row r="96" spans="1:11" ht="15" x14ac:dyDescent="0.25">
      <c r="A96" t="str">
        <f>'Special Original Budget'!A106</f>
        <v>Health Insurance</v>
      </c>
      <c r="E96" s="1"/>
      <c r="G96" s="27">
        <f>'Special Original Budget'!P106</f>
        <v>0</v>
      </c>
      <c r="H96" s="25"/>
      <c r="I96" s="25">
        <v>0</v>
      </c>
      <c r="J96" s="25"/>
      <c r="K96" s="25">
        <f t="shared" si="1"/>
        <v>0</v>
      </c>
    </row>
    <row r="97" spans="1:11" ht="15" x14ac:dyDescent="0.25">
      <c r="A97" t="str">
        <f>'Special Original Budget'!A107</f>
        <v>Life Insurance</v>
      </c>
      <c r="E97" s="1"/>
      <c r="G97" s="27">
        <f>'Special Original Budget'!P107</f>
        <v>0</v>
      </c>
      <c r="H97" s="25"/>
      <c r="I97" s="25">
        <v>0</v>
      </c>
      <c r="J97" s="25"/>
      <c r="K97" s="25">
        <f t="shared" si="1"/>
        <v>0</v>
      </c>
    </row>
    <row r="98" spans="1:11" ht="15" x14ac:dyDescent="0.25">
      <c r="A98" t="str">
        <f>'Special Original Budget'!A108</f>
        <v>Retirement</v>
      </c>
      <c r="E98" s="1"/>
      <c r="G98" s="27">
        <f>'Special Original Budget'!P108</f>
        <v>0</v>
      </c>
      <c r="H98" s="25"/>
      <c r="I98" s="25">
        <v>0</v>
      </c>
      <c r="J98" s="25"/>
      <c r="K98" s="25">
        <f t="shared" si="1"/>
        <v>0</v>
      </c>
    </row>
    <row r="99" spans="1:11" ht="15" x14ac:dyDescent="0.25">
      <c r="A99" t="str">
        <f>'Special Original Budget'!A109</f>
        <v>Overtime</v>
      </c>
      <c r="E99" s="1"/>
      <c r="G99" s="27">
        <f>'Special Original Budget'!P109</f>
        <v>0</v>
      </c>
      <c r="H99" s="25"/>
      <c r="I99" s="25">
        <v>0</v>
      </c>
      <c r="J99" s="25"/>
      <c r="K99" s="25">
        <f t="shared" si="1"/>
        <v>0</v>
      </c>
    </row>
    <row r="100" spans="1:11" ht="15" x14ac:dyDescent="0.25">
      <c r="A100" t="str">
        <f>'Special Original Budget'!A110</f>
        <v>Safety Incentive Programs</v>
      </c>
      <c r="E100" s="1"/>
      <c r="G100" s="27">
        <f>'Special Original Budget'!P110</f>
        <v>0</v>
      </c>
      <c r="H100" s="25"/>
      <c r="I100" s="25">
        <v>0</v>
      </c>
      <c r="J100" s="25"/>
      <c r="K100" s="25">
        <f t="shared" si="1"/>
        <v>0</v>
      </c>
    </row>
    <row r="101" spans="1:11" ht="15" x14ac:dyDescent="0.25">
      <c r="A101" t="str">
        <f>'Special Original Budget'!A111</f>
        <v>Longevity Pay</v>
      </c>
      <c r="E101" s="1"/>
      <c r="G101" s="27">
        <f>'Special Original Budget'!P111</f>
        <v>0</v>
      </c>
      <c r="H101" s="25"/>
      <c r="I101" s="25">
        <v>0</v>
      </c>
      <c r="J101" s="25"/>
      <c r="K101" s="25">
        <f t="shared" si="1"/>
        <v>0</v>
      </c>
    </row>
    <row r="102" spans="1:11" ht="15" x14ac:dyDescent="0.25">
      <c r="A102" t="str">
        <f>'Special Original Budget'!A112</f>
        <v>Disability</v>
      </c>
      <c r="E102" s="1"/>
      <c r="G102" s="27">
        <f>'Special Original Budget'!P112</f>
        <v>0</v>
      </c>
      <c r="H102" s="25"/>
      <c r="I102" s="25">
        <v>0</v>
      </c>
      <c r="J102" s="25"/>
      <c r="K102" s="25">
        <f t="shared" si="1"/>
        <v>0</v>
      </c>
    </row>
    <row r="103" spans="1:11" ht="15" x14ac:dyDescent="0.25">
      <c r="A103" t="str">
        <f>'Special Original Budget'!A113</f>
        <v>Payroll Processing</v>
      </c>
      <c r="E103" s="1"/>
      <c r="G103" s="27">
        <f>'Special Original Budget'!P113</f>
        <v>0</v>
      </c>
      <c r="H103" s="25"/>
      <c r="I103" s="25">
        <v>0</v>
      </c>
      <c r="J103" s="25"/>
      <c r="K103" s="25">
        <f t="shared" si="1"/>
        <v>0</v>
      </c>
    </row>
    <row r="104" spans="1:11" ht="15" x14ac:dyDescent="0.25">
      <c r="A104" t="str">
        <f>'Special Original Budget'!A114</f>
        <v>Alcohol/Drug Testing</v>
      </c>
      <c r="E104" s="1"/>
      <c r="G104" s="27">
        <f>'Special Original Budget'!P114</f>
        <v>0</v>
      </c>
      <c r="H104" s="25"/>
      <c r="I104" s="25">
        <v>0</v>
      </c>
      <c r="J104" s="25"/>
      <c r="K104" s="25">
        <f t="shared" si="1"/>
        <v>0</v>
      </c>
    </row>
    <row r="105" spans="1:11" ht="15" x14ac:dyDescent="0.25">
      <c r="A105" t="str">
        <f>'Special Original Budget'!A115</f>
        <v>Employee Recruitment</v>
      </c>
      <c r="E105" s="1"/>
      <c r="G105" s="27">
        <f>'Special Original Budget'!P115</f>
        <v>0</v>
      </c>
      <c r="H105" s="25"/>
      <c r="I105" s="25">
        <v>0</v>
      </c>
      <c r="J105" s="25"/>
      <c r="K105" s="25">
        <f t="shared" si="1"/>
        <v>0</v>
      </c>
    </row>
    <row r="106" spans="1:11" ht="15" x14ac:dyDescent="0.25">
      <c r="A106" t="str">
        <f>'Special Original Budget'!A116</f>
        <v>Physical Examinations</v>
      </c>
      <c r="E106" s="1"/>
      <c r="G106" s="27">
        <f>'Special Original Budget'!P116</f>
        <v>0</v>
      </c>
      <c r="H106" s="25"/>
      <c r="I106" s="25">
        <v>0</v>
      </c>
      <c r="J106" s="25"/>
      <c r="K106" s="25">
        <f t="shared" si="1"/>
        <v>0</v>
      </c>
    </row>
    <row r="107" spans="1:11" ht="15" x14ac:dyDescent="0.25">
      <c r="A107" t="str">
        <f>'Special Original Budget'!A117</f>
        <v>Background Check</v>
      </c>
      <c r="E107" s="1"/>
      <c r="G107" s="27">
        <f>'Special Original Budget'!P117</f>
        <v>0</v>
      </c>
      <c r="H107" s="25"/>
      <c r="I107" s="25">
        <v>0</v>
      </c>
      <c r="J107" s="25"/>
      <c r="K107" s="25">
        <f t="shared" si="1"/>
        <v>0</v>
      </c>
    </row>
    <row r="108" spans="1:11" ht="15" x14ac:dyDescent="0.25">
      <c r="A108" t="str">
        <f>'Special Original Budget'!A118</f>
        <v>Travel</v>
      </c>
      <c r="E108" s="1"/>
      <c r="G108" s="27">
        <f>'Special Original Budget'!P118</f>
        <v>0</v>
      </c>
      <c r="H108" s="25"/>
      <c r="I108" s="25">
        <v>0</v>
      </c>
      <c r="J108" s="25"/>
      <c r="K108" s="25">
        <f t="shared" si="1"/>
        <v>0</v>
      </c>
    </row>
    <row r="109" spans="1:11" ht="15" x14ac:dyDescent="0.25">
      <c r="A109" t="str">
        <f>'Special Original Budget'!A119</f>
        <v>Training</v>
      </c>
      <c r="E109" s="1"/>
      <c r="G109" s="27">
        <f>'Special Original Budget'!P119</f>
        <v>0</v>
      </c>
      <c r="H109" s="25"/>
      <c r="I109" s="25">
        <v>0</v>
      </c>
      <c r="J109" s="25"/>
      <c r="K109" s="25">
        <f t="shared" si="1"/>
        <v>0</v>
      </c>
    </row>
    <row r="110" spans="1:11" ht="15" x14ac:dyDescent="0.25">
      <c r="A110" t="str">
        <f>'Special Original Budget'!A120</f>
        <v>Uniforms</v>
      </c>
      <c r="E110" s="1"/>
      <c r="G110" s="27">
        <f>'Special Original Budget'!P120</f>
        <v>0</v>
      </c>
      <c r="H110" s="25"/>
      <c r="I110" s="25">
        <v>0</v>
      </c>
      <c r="J110" s="25"/>
      <c r="K110" s="25">
        <f t="shared" si="1"/>
        <v>0</v>
      </c>
    </row>
    <row r="111" spans="1:11" ht="15" x14ac:dyDescent="0.25">
      <c r="A111" t="str">
        <f>'Special Original Budget'!A121</f>
        <v>Insurance - Commercial Property</v>
      </c>
      <c r="E111" s="1"/>
      <c r="G111" s="27">
        <f>'Special Original Budget'!P121</f>
        <v>0</v>
      </c>
      <c r="H111" s="25"/>
      <c r="I111" s="25">
        <v>0</v>
      </c>
      <c r="J111" s="25"/>
      <c r="K111" s="25">
        <f t="shared" si="1"/>
        <v>0</v>
      </c>
    </row>
    <row r="112" spans="1:11" ht="15" x14ac:dyDescent="0.25">
      <c r="A112" t="str">
        <f>'Special Original Budget'!A122</f>
        <v>Insurance - General Liability</v>
      </c>
      <c r="E112" s="1"/>
      <c r="G112" s="27">
        <f>'Special Original Budget'!P122</f>
        <v>0</v>
      </c>
      <c r="H112" s="25"/>
      <c r="I112" s="25">
        <v>0</v>
      </c>
      <c r="J112" s="25"/>
      <c r="K112" s="25">
        <f t="shared" si="1"/>
        <v>0</v>
      </c>
    </row>
    <row r="113" spans="1:11" ht="15" x14ac:dyDescent="0.25">
      <c r="A113" t="str">
        <f>'Special Original Budget'!A123</f>
        <v>Insurance - Contents and Property</v>
      </c>
      <c r="E113" s="1"/>
      <c r="G113" s="27">
        <f>'Special Original Budget'!P123</f>
        <v>0</v>
      </c>
      <c r="H113" s="25"/>
      <c r="I113" s="25">
        <v>0</v>
      </c>
      <c r="J113" s="25"/>
      <c r="K113" s="25">
        <f t="shared" si="1"/>
        <v>0</v>
      </c>
    </row>
    <row r="114" spans="1:11" ht="15" x14ac:dyDescent="0.25">
      <c r="A114" t="str">
        <f>'Special Original Budget'!A124</f>
        <v>Insurance - Employee Dishonesty &amp; Notary</v>
      </c>
      <c r="E114" s="1"/>
      <c r="G114" s="27">
        <f>'Special Original Budget'!P124</f>
        <v>0</v>
      </c>
      <c r="H114" s="25"/>
      <c r="I114" s="25">
        <v>0</v>
      </c>
      <c r="J114" s="25"/>
      <c r="K114" s="25">
        <f t="shared" si="1"/>
        <v>0</v>
      </c>
    </row>
    <row r="115" spans="1:11" ht="15" x14ac:dyDescent="0.25">
      <c r="A115" t="str">
        <f>'Special Original Budget'!A125</f>
        <v>Insurance - Directors &amp; Officers Lib.</v>
      </c>
      <c r="E115" s="1"/>
      <c r="G115" s="27">
        <f>'Special Original Budget'!P125</f>
        <v>0</v>
      </c>
      <c r="H115" s="25"/>
      <c r="I115" s="25">
        <v>0</v>
      </c>
      <c r="J115" s="25"/>
      <c r="K115" s="25">
        <f t="shared" si="1"/>
        <v>0</v>
      </c>
    </row>
    <row r="116" spans="1:11" ht="15" x14ac:dyDescent="0.25">
      <c r="A116" t="str">
        <f>'Special Original Budget'!A126</f>
        <v>Vehicle Insurance</v>
      </c>
      <c r="E116" s="1"/>
      <c r="G116" s="27">
        <f>'Special Original Budget'!P126</f>
        <v>0</v>
      </c>
      <c r="H116" s="25"/>
      <c r="I116" s="25">
        <v>0</v>
      </c>
      <c r="J116" s="25"/>
      <c r="K116" s="25">
        <f t="shared" si="1"/>
        <v>0</v>
      </c>
    </row>
    <row r="117" spans="1:11" ht="15" x14ac:dyDescent="0.25">
      <c r="A117" t="str">
        <f>'Special Original Budget'!A127</f>
        <v>Tags/Titles</v>
      </c>
      <c r="E117" s="1"/>
      <c r="G117" s="27">
        <f>'Special Original Budget'!P127</f>
        <v>0</v>
      </c>
      <c r="H117" s="25"/>
      <c r="I117" s="25">
        <v>0</v>
      </c>
      <c r="J117" s="25"/>
      <c r="K117" s="25">
        <f t="shared" si="1"/>
        <v>0</v>
      </c>
    </row>
    <row r="118" spans="1:11" ht="15" x14ac:dyDescent="0.25">
      <c r="A118" t="str">
        <f>'Special Original Budget'!A128</f>
        <v>Building Maintenance/Repairs</v>
      </c>
      <c r="E118" s="1"/>
      <c r="G118" s="27">
        <f>'Special Original Budget'!P128</f>
        <v>0</v>
      </c>
      <c r="H118" s="25"/>
      <c r="I118" s="25">
        <v>0</v>
      </c>
      <c r="J118" s="25"/>
      <c r="K118" s="25">
        <f t="shared" si="1"/>
        <v>0</v>
      </c>
    </row>
    <row r="119" spans="1:11" ht="15" x14ac:dyDescent="0.25">
      <c r="A119" t="str">
        <f>'Special Original Budget'!A129</f>
        <v>Cleaning &amp; Janitorial</v>
      </c>
      <c r="E119" s="1"/>
      <c r="G119" s="27">
        <f>'Special Original Budget'!P129</f>
        <v>0</v>
      </c>
      <c r="H119" s="25"/>
      <c r="I119" s="25">
        <v>0</v>
      </c>
      <c r="J119" s="25"/>
      <c r="K119" s="25">
        <f t="shared" si="1"/>
        <v>0</v>
      </c>
    </row>
    <row r="120" spans="1:11" ht="15" x14ac:dyDescent="0.25">
      <c r="A120" t="str">
        <f>'Special Original Budget'!A130</f>
        <v>Pest Control</v>
      </c>
      <c r="E120" s="1"/>
      <c r="G120" s="27">
        <f>'Special Original Budget'!P130</f>
        <v>0</v>
      </c>
      <c r="H120" s="25"/>
      <c r="I120" s="25">
        <v>0</v>
      </c>
      <c r="J120" s="25"/>
      <c r="K120" s="25">
        <f t="shared" si="1"/>
        <v>0</v>
      </c>
    </row>
    <row r="121" spans="1:11" ht="15" x14ac:dyDescent="0.25">
      <c r="A121" t="str">
        <f>'Special Original Budget'!A131</f>
        <v>Groundskeeping</v>
      </c>
      <c r="E121" s="1"/>
      <c r="G121" s="27">
        <f>'Special Original Budget'!P131</f>
        <v>0</v>
      </c>
      <c r="H121" s="25"/>
      <c r="I121" s="25">
        <v>0</v>
      </c>
      <c r="J121" s="25"/>
      <c r="K121" s="25">
        <f t="shared" si="1"/>
        <v>0</v>
      </c>
    </row>
    <row r="122" spans="1:11" ht="15" x14ac:dyDescent="0.25">
      <c r="A122" t="str">
        <f>'Special Original Budget'!A132</f>
        <v>Space/Rent</v>
      </c>
      <c r="E122" s="1"/>
      <c r="G122" s="27">
        <f>'Special Original Budget'!P132</f>
        <v>0</v>
      </c>
      <c r="H122" s="25"/>
      <c r="I122" s="25">
        <v>0</v>
      </c>
      <c r="J122" s="25"/>
      <c r="K122" s="25">
        <f t="shared" si="1"/>
        <v>0</v>
      </c>
    </row>
    <row r="123" spans="1:11" ht="15" x14ac:dyDescent="0.25">
      <c r="A123" t="str">
        <f>'Special Original Budget'!A133</f>
        <v>Security System</v>
      </c>
      <c r="E123" s="1"/>
      <c r="G123" s="27">
        <f>'Special Original Budget'!P133</f>
        <v>0</v>
      </c>
      <c r="H123" s="25"/>
      <c r="I123" s="25">
        <v>0</v>
      </c>
      <c r="J123" s="25"/>
      <c r="K123" s="25">
        <f t="shared" si="1"/>
        <v>0</v>
      </c>
    </row>
    <row r="124" spans="1:11" ht="15" x14ac:dyDescent="0.25">
      <c r="A124" t="str">
        <f>'Special Original Budget'!A134</f>
        <v xml:space="preserve">Storage Rental </v>
      </c>
      <c r="E124" s="1"/>
      <c r="G124" s="27">
        <f>'Special Original Budget'!P134</f>
        <v>0</v>
      </c>
      <c r="H124" s="25"/>
      <c r="I124" s="25">
        <v>0</v>
      </c>
      <c r="J124" s="25"/>
      <c r="K124" s="25">
        <f t="shared" si="1"/>
        <v>0</v>
      </c>
    </row>
    <row r="125" spans="1:11" ht="15" x14ac:dyDescent="0.25">
      <c r="A125" t="str">
        <f>'Special Original Budget'!A135</f>
        <v>Telephone/Internet</v>
      </c>
      <c r="E125" s="1"/>
      <c r="G125" s="27">
        <f>'Special Original Budget'!P135</f>
        <v>0</v>
      </c>
      <c r="H125" s="25"/>
      <c r="I125" s="25">
        <v>0</v>
      </c>
      <c r="J125" s="25"/>
      <c r="K125" s="25">
        <f t="shared" si="1"/>
        <v>0</v>
      </c>
    </row>
    <row r="126" spans="1:11" ht="15" x14ac:dyDescent="0.25">
      <c r="A126" t="str">
        <f>'Special Original Budget'!A136</f>
        <v>Cellphone/Data Communication</v>
      </c>
      <c r="E126" s="1"/>
      <c r="G126" s="27">
        <f>'Special Original Budget'!P136</f>
        <v>0</v>
      </c>
      <c r="H126" s="25"/>
      <c r="I126" s="25">
        <v>0</v>
      </c>
      <c r="J126" s="25"/>
      <c r="K126" s="25">
        <f t="shared" si="1"/>
        <v>0</v>
      </c>
    </row>
    <row r="127" spans="1:11" ht="15" x14ac:dyDescent="0.25">
      <c r="A127" t="str">
        <f>'Special Original Budget'!A137</f>
        <v>Utilities</v>
      </c>
      <c r="E127" s="1"/>
      <c r="G127" s="27">
        <f>'Special Original Budget'!P137</f>
        <v>0</v>
      </c>
      <c r="H127" s="25"/>
      <c r="I127" s="25">
        <v>0</v>
      </c>
      <c r="J127" s="25"/>
      <c r="K127" s="25">
        <f t="shared" si="1"/>
        <v>0</v>
      </c>
    </row>
    <row r="128" spans="1:11" ht="15" x14ac:dyDescent="0.25">
      <c r="A128" t="str">
        <f>'Special Original Budget'!A138</f>
        <v>Equipment Lease</v>
      </c>
      <c r="E128" s="1"/>
      <c r="G128" s="27">
        <f>'Special Original Budget'!P138</f>
        <v>0</v>
      </c>
      <c r="H128" s="25"/>
      <c r="I128" s="25">
        <v>0</v>
      </c>
      <c r="J128" s="25"/>
      <c r="K128" s="25">
        <f t="shared" si="1"/>
        <v>0</v>
      </c>
    </row>
    <row r="129" spans="1:11" ht="15" x14ac:dyDescent="0.25">
      <c r="A129" t="str">
        <f>'Special Original Budget'!A139</f>
        <v>Supplies</v>
      </c>
      <c r="E129" s="1"/>
      <c r="G129" s="27">
        <f>'Special Original Budget'!P139</f>
        <v>0</v>
      </c>
      <c r="H129" s="25"/>
      <c r="I129" s="25">
        <v>0</v>
      </c>
      <c r="J129" s="25"/>
      <c r="K129" s="25">
        <f t="shared" si="1"/>
        <v>0</v>
      </c>
    </row>
    <row r="130" spans="1:11" ht="15" x14ac:dyDescent="0.25">
      <c r="A130" t="str">
        <f>'Special Original Budget'!A140</f>
        <v>Office Equipment</v>
      </c>
      <c r="E130" s="1"/>
      <c r="G130" s="27">
        <f>'Special Original Budget'!P140</f>
        <v>0</v>
      </c>
      <c r="H130" s="25"/>
      <c r="I130" s="25">
        <v>0</v>
      </c>
      <c r="J130" s="25"/>
      <c r="K130" s="25">
        <f t="shared" si="1"/>
        <v>0</v>
      </c>
    </row>
    <row r="131" spans="1:11" ht="15" x14ac:dyDescent="0.25">
      <c r="A131" t="str">
        <f>'Special Original Budget'!A141</f>
        <v>Postage/P.O. Box</v>
      </c>
      <c r="E131" s="1"/>
      <c r="G131" s="27">
        <f>'Special Original Budget'!P141</f>
        <v>0</v>
      </c>
      <c r="H131" s="25"/>
      <c r="I131" s="25">
        <v>0</v>
      </c>
      <c r="J131" s="25"/>
      <c r="K131" s="25">
        <f t="shared" si="1"/>
        <v>0</v>
      </c>
    </row>
    <row r="132" spans="1:11" ht="15" x14ac:dyDescent="0.25">
      <c r="A132" t="str">
        <f>'Special Original Budget'!A142</f>
        <v>Advertising/Marketing</v>
      </c>
      <c r="E132" s="1"/>
      <c r="G132" s="27">
        <f>'Special Original Budget'!P142</f>
        <v>0</v>
      </c>
      <c r="H132" s="25"/>
      <c r="I132" s="25">
        <v>0</v>
      </c>
      <c r="J132" s="25"/>
      <c r="K132" s="25">
        <f t="shared" si="1"/>
        <v>0</v>
      </c>
    </row>
    <row r="133" spans="1:11" ht="15" x14ac:dyDescent="0.25">
      <c r="A133" t="str">
        <f>'Special Original Budget'!A143</f>
        <v>Professional Services</v>
      </c>
      <c r="E133" s="1"/>
      <c r="G133" s="27">
        <f>'Special Original Budget'!P143</f>
        <v>0</v>
      </c>
      <c r="H133" s="25"/>
      <c r="I133" s="25">
        <v>0</v>
      </c>
      <c r="J133" s="25"/>
      <c r="K133" s="25">
        <f t="shared" si="1"/>
        <v>0</v>
      </c>
    </row>
    <row r="134" spans="1:11" ht="15" x14ac:dyDescent="0.25">
      <c r="A134" t="str">
        <f>'Special Original Budget'!A144</f>
        <v>Dues/Membership/Registration Fees</v>
      </c>
      <c r="E134" s="1"/>
      <c r="G134" s="27">
        <f>'Special Original Budget'!P144</f>
        <v>0</v>
      </c>
      <c r="H134" s="25"/>
      <c r="I134" s="25">
        <v>0</v>
      </c>
      <c r="J134" s="25"/>
      <c r="K134" s="25">
        <f t="shared" si="1"/>
        <v>0</v>
      </c>
    </row>
    <row r="135" spans="1:11" ht="15" x14ac:dyDescent="0.25">
      <c r="A135" t="str">
        <f>'Special Original Budget'!A145</f>
        <v>Fees (Non-Penalty)</v>
      </c>
      <c r="E135" s="1"/>
      <c r="G135" s="27">
        <f>'Special Original Budget'!P145</f>
        <v>0</v>
      </c>
      <c r="H135" s="25"/>
      <c r="I135" s="25">
        <v>0</v>
      </c>
      <c r="J135" s="25"/>
      <c r="K135" s="25">
        <f t="shared" si="1"/>
        <v>0</v>
      </c>
    </row>
    <row r="136" spans="1:11" ht="15" x14ac:dyDescent="0.25">
      <c r="A136" t="str">
        <f>'Special Original Budget'!A146</f>
        <v>Software</v>
      </c>
      <c r="E136" s="1"/>
      <c r="G136" s="27">
        <f>'Special Original Budget'!P146</f>
        <v>0</v>
      </c>
      <c r="H136" s="25"/>
      <c r="I136" s="25">
        <v>0</v>
      </c>
      <c r="J136" s="25"/>
      <c r="K136" s="25">
        <f t="shared" si="1"/>
        <v>0</v>
      </c>
    </row>
    <row r="137" spans="1:11" ht="15" x14ac:dyDescent="0.25">
      <c r="A137" t="str">
        <f>'Special Original Budget'!A147</f>
        <v>Information Systems / Repairs</v>
      </c>
      <c r="E137" s="1"/>
      <c r="G137" s="27">
        <f>'Special Original Budget'!P147</f>
        <v>0</v>
      </c>
      <c r="H137" s="25"/>
      <c r="I137" s="25">
        <v>0</v>
      </c>
      <c r="J137" s="25"/>
      <c r="K137" s="25">
        <f t="shared" si="1"/>
        <v>0</v>
      </c>
    </row>
    <row r="138" spans="1:11" ht="15" x14ac:dyDescent="0.25">
      <c r="A138" t="str">
        <f>'Special Original Budget'!A148</f>
        <v>Cyber Liability Insurance</v>
      </c>
      <c r="E138" s="1"/>
      <c r="G138" s="27">
        <f>'Special Original Budget'!P148</f>
        <v>0</v>
      </c>
      <c r="H138" s="25"/>
      <c r="I138" s="25">
        <v>0</v>
      </c>
      <c r="J138" s="25"/>
      <c r="K138" s="25">
        <f t="shared" si="1"/>
        <v>0</v>
      </c>
    </row>
    <row r="139" spans="1:11" ht="15" x14ac:dyDescent="0.25">
      <c r="A139" t="str">
        <f>'Special Original Budget'!A149</f>
        <v xml:space="preserve">Indirect Costs </v>
      </c>
      <c r="E139" s="1"/>
      <c r="G139" s="27">
        <f>'Special Original Budget'!P149</f>
        <v>0</v>
      </c>
      <c r="H139" s="25"/>
      <c r="I139" s="25">
        <v>0</v>
      </c>
      <c r="J139" s="25"/>
      <c r="K139" s="25">
        <f t="shared" si="1"/>
        <v>0</v>
      </c>
    </row>
    <row r="140" spans="1:11" ht="15" x14ac:dyDescent="0.25">
      <c r="A140" s="49">
        <f>'Special Original Budget'!A150</f>
        <v>0</v>
      </c>
      <c r="E140" s="1"/>
      <c r="G140" s="27">
        <f>'Special Original Budget'!P150</f>
        <v>0</v>
      </c>
      <c r="H140" s="25"/>
      <c r="I140" s="25">
        <v>0</v>
      </c>
      <c r="J140" s="25"/>
      <c r="K140" s="25">
        <f t="shared" si="1"/>
        <v>0</v>
      </c>
    </row>
    <row r="141" spans="1:11" ht="15" x14ac:dyDescent="0.25">
      <c r="A141" s="49">
        <f>'Special Original Budget'!A151</f>
        <v>0</v>
      </c>
      <c r="E141" s="1"/>
      <c r="G141" s="27">
        <f>'Special Original Budget'!P151</f>
        <v>0</v>
      </c>
      <c r="H141" s="25"/>
      <c r="I141" s="25">
        <v>0</v>
      </c>
      <c r="J141" s="25"/>
      <c r="K141" s="25">
        <f t="shared" si="1"/>
        <v>0</v>
      </c>
    </row>
    <row r="142" spans="1:11" ht="15" x14ac:dyDescent="0.25">
      <c r="A142" s="49">
        <f>'Special Original Budget'!A152</f>
        <v>0</v>
      </c>
      <c r="E142" s="1"/>
      <c r="G142" s="27">
        <f>'Special Original Budget'!P152</f>
        <v>0</v>
      </c>
      <c r="H142" s="25"/>
      <c r="I142" s="25">
        <v>0</v>
      </c>
      <c r="J142" s="25"/>
      <c r="K142" s="25">
        <f t="shared" si="1"/>
        <v>0</v>
      </c>
    </row>
    <row r="143" spans="1:11" x14ac:dyDescent="0.2">
      <c r="A143" s="366" t="s">
        <v>37</v>
      </c>
      <c r="B143" s="368"/>
      <c r="C143" s="52"/>
      <c r="E143" s="11"/>
      <c r="G143" s="367">
        <f>SUM(G90:G142)</f>
        <v>0</v>
      </c>
      <c r="H143" s="25"/>
      <c r="I143" s="367">
        <f>SUM(I90:I142)</f>
        <v>0</v>
      </c>
      <c r="J143" s="25"/>
      <c r="K143" s="367">
        <f>SUM(K89:K142)</f>
        <v>0</v>
      </c>
    </row>
    <row r="147" spans="1:11" x14ac:dyDescent="0.2">
      <c r="A147" s="2" t="s">
        <v>107</v>
      </c>
      <c r="C147" s="480"/>
      <c r="D147" s="480"/>
      <c r="E147" s="480"/>
      <c r="F147" s="480"/>
      <c r="G147" s="480"/>
    </row>
    <row r="148" spans="1:11" x14ac:dyDescent="0.2">
      <c r="A148" s="2" t="s">
        <v>108</v>
      </c>
      <c r="C148" s="480"/>
      <c r="D148" s="480"/>
      <c r="E148" s="480"/>
      <c r="F148" s="480"/>
      <c r="G148" s="480"/>
    </row>
    <row r="151" spans="1:11" ht="15.75" x14ac:dyDescent="0.25">
      <c r="A151" s="478" t="str">
        <f>IF(K143=G143,"Budget Revision can be Approved by Regional Manager","Budget Revision Requires Written ALDOT Approval")</f>
        <v>Budget Revision can be Approved by Regional Manager</v>
      </c>
      <c r="B151" s="478"/>
      <c r="C151" s="478"/>
      <c r="D151" s="478"/>
      <c r="E151" s="478"/>
      <c r="F151" s="478"/>
      <c r="G151" s="478"/>
      <c r="H151" s="478"/>
      <c r="I151" s="478"/>
      <c r="J151" s="478"/>
      <c r="K151" s="478"/>
    </row>
    <row r="152" spans="1:11" ht="15.75" x14ac:dyDescent="0.25">
      <c r="A152" s="478" t="s">
        <v>348</v>
      </c>
      <c r="B152" s="478"/>
      <c r="C152" s="478"/>
      <c r="D152" s="478"/>
      <c r="E152" s="478"/>
      <c r="F152" s="478"/>
      <c r="G152" s="478"/>
      <c r="H152" s="478"/>
      <c r="I152" s="478"/>
      <c r="J152" s="478"/>
      <c r="K152" s="478"/>
    </row>
    <row r="157" spans="1:11" x14ac:dyDescent="0.2">
      <c r="E157" s="8"/>
      <c r="G157" s="363"/>
      <c r="I157" s="364" t="s">
        <v>99</v>
      </c>
      <c r="K157" s="365" t="s">
        <v>109</v>
      </c>
    </row>
    <row r="158" spans="1:11" x14ac:dyDescent="0.2">
      <c r="E158" s="8"/>
      <c r="G158" s="363" t="str">
        <f>A160</f>
        <v>Sup. Eq</v>
      </c>
      <c r="I158" s="363" t="str">
        <f>A160</f>
        <v>Sup. Eq</v>
      </c>
      <c r="K158" s="363" t="str">
        <f>A160</f>
        <v>Sup. Eq</v>
      </c>
    </row>
    <row r="159" spans="1:11" x14ac:dyDescent="0.2">
      <c r="E159" s="8"/>
      <c r="G159" s="363" t="s">
        <v>43</v>
      </c>
      <c r="I159" s="363" t="s">
        <v>20</v>
      </c>
      <c r="K159" s="363" t="s">
        <v>20</v>
      </c>
    </row>
    <row r="160" spans="1:11" x14ac:dyDescent="0.2">
      <c r="A160" s="362" t="str">
        <f>'Special Original Budget'!A177</f>
        <v>Sup. Eq</v>
      </c>
      <c r="B160" s="360"/>
      <c r="C160" s="371" t="str">
        <f>'Special Original Budget'!B177</f>
        <v>100075513</v>
      </c>
      <c r="E160" s="8"/>
      <c r="G160" s="363" t="s">
        <v>20</v>
      </c>
      <c r="I160" s="363" t="s">
        <v>95</v>
      </c>
      <c r="K160" s="363" t="s">
        <v>101</v>
      </c>
    </row>
    <row r="162" spans="1:11" x14ac:dyDescent="0.2">
      <c r="A162" t="str">
        <f>'Special Original Budget'!A179</f>
        <v>Support Equipment 1</v>
      </c>
      <c r="E162" s="1"/>
      <c r="G162" s="30">
        <f>'Special Original Budget'!P177</f>
        <v>0</v>
      </c>
      <c r="H162" s="25"/>
      <c r="I162" s="31">
        <v>0</v>
      </c>
      <c r="J162" s="25"/>
      <c r="K162" s="30">
        <f>+G162+I162</f>
        <v>0</v>
      </c>
    </row>
    <row r="165" spans="1:11" x14ac:dyDescent="0.2">
      <c r="E165" s="8"/>
      <c r="G165" s="363"/>
      <c r="I165" s="364" t="s">
        <v>99</v>
      </c>
      <c r="K165" s="365" t="s">
        <v>109</v>
      </c>
    </row>
    <row r="166" spans="1:11" x14ac:dyDescent="0.2">
      <c r="E166" s="8"/>
      <c r="G166" s="363" t="str">
        <f>A168</f>
        <v>Sup. Eq</v>
      </c>
      <c r="I166" s="363" t="str">
        <f>A168</f>
        <v>Sup. Eq</v>
      </c>
      <c r="K166" s="363" t="str">
        <f>A168</f>
        <v>Sup. Eq</v>
      </c>
    </row>
    <row r="167" spans="1:11" x14ac:dyDescent="0.2">
      <c r="E167" s="8"/>
      <c r="G167" s="363" t="s">
        <v>43</v>
      </c>
      <c r="I167" s="363" t="s">
        <v>20</v>
      </c>
      <c r="K167" s="363" t="s">
        <v>20</v>
      </c>
    </row>
    <row r="168" spans="1:11" x14ac:dyDescent="0.2">
      <c r="A168" s="362" t="str">
        <f>'Special Original Budget'!A188</f>
        <v>Sup. Eq</v>
      </c>
      <c r="B168" s="360"/>
      <c r="C168" s="371" t="str">
        <f>'Special Original Budget'!B188</f>
        <v>100075514</v>
      </c>
      <c r="E168" s="8"/>
      <c r="G168" s="363" t="s">
        <v>20</v>
      </c>
      <c r="I168" s="363" t="s">
        <v>95</v>
      </c>
      <c r="K168" s="363" t="s">
        <v>101</v>
      </c>
    </row>
    <row r="170" spans="1:11" x14ac:dyDescent="0.2">
      <c r="A170" t="str">
        <f>'Special Original Budget'!A190</f>
        <v>Support Equipment 2</v>
      </c>
      <c r="E170" s="1"/>
      <c r="G170" s="30">
        <f>'Special Original Budget'!P188</f>
        <v>0</v>
      </c>
      <c r="H170" s="25"/>
      <c r="I170" s="31">
        <v>0</v>
      </c>
      <c r="J170" s="25"/>
      <c r="K170" s="30">
        <f>+G170+I170</f>
        <v>0</v>
      </c>
    </row>
    <row r="173" spans="1:11" x14ac:dyDescent="0.2">
      <c r="E173" s="8"/>
      <c r="G173" s="363"/>
      <c r="I173" s="364" t="s">
        <v>99</v>
      </c>
      <c r="K173" s="365" t="s">
        <v>109</v>
      </c>
    </row>
    <row r="174" spans="1:11" x14ac:dyDescent="0.2">
      <c r="E174" s="8"/>
      <c r="G174" s="363" t="str">
        <f>A176</f>
        <v>Sup. Eq</v>
      </c>
      <c r="I174" s="363" t="str">
        <f>A176</f>
        <v>Sup. Eq</v>
      </c>
      <c r="K174" s="363" t="str">
        <f>A176</f>
        <v>Sup. Eq</v>
      </c>
    </row>
    <row r="175" spans="1:11" x14ac:dyDescent="0.2">
      <c r="E175" s="8"/>
      <c r="G175" s="363" t="s">
        <v>43</v>
      </c>
      <c r="I175" s="363" t="s">
        <v>20</v>
      </c>
      <c r="K175" s="363" t="s">
        <v>20</v>
      </c>
    </row>
    <row r="176" spans="1:11" x14ac:dyDescent="0.2">
      <c r="A176" s="362" t="str">
        <f>'Special Original Budget'!A199</f>
        <v>Sup. Eq</v>
      </c>
      <c r="B176" s="360"/>
      <c r="C176" s="371" t="str">
        <f>'Special Original Budget'!B199</f>
        <v>100075515</v>
      </c>
      <c r="E176" s="8"/>
      <c r="G176" s="363" t="s">
        <v>20</v>
      </c>
      <c r="I176" s="363" t="s">
        <v>95</v>
      </c>
      <c r="K176" s="363" t="s">
        <v>101</v>
      </c>
    </row>
    <row r="178" spans="1:11" x14ac:dyDescent="0.2">
      <c r="A178" t="str">
        <f>'Special Original Budget'!A201</f>
        <v>Support Equipment 3</v>
      </c>
      <c r="E178" s="1"/>
      <c r="G178" s="30">
        <f>'Special Original Budget'!P199</f>
        <v>0</v>
      </c>
      <c r="H178" s="25"/>
      <c r="I178" s="31">
        <v>0</v>
      </c>
      <c r="J178" s="25"/>
      <c r="K178" s="30">
        <f>+G178+I178</f>
        <v>0</v>
      </c>
    </row>
    <row r="181" spans="1:11" x14ac:dyDescent="0.2">
      <c r="E181" s="8"/>
      <c r="G181" s="363"/>
      <c r="I181" s="364" t="s">
        <v>99</v>
      </c>
      <c r="K181" s="365" t="s">
        <v>109</v>
      </c>
    </row>
    <row r="182" spans="1:11" x14ac:dyDescent="0.2">
      <c r="E182" s="8"/>
      <c r="G182" s="363" t="str">
        <f>A184</f>
        <v>Pur. Tr.</v>
      </c>
      <c r="I182" s="363" t="str">
        <f>A184</f>
        <v>Pur. Tr.</v>
      </c>
      <c r="K182" s="363" t="str">
        <f>A184</f>
        <v>Pur. Tr.</v>
      </c>
    </row>
    <row r="183" spans="1:11" x14ac:dyDescent="0.2">
      <c r="E183" s="8"/>
      <c r="G183" s="363" t="s">
        <v>43</v>
      </c>
      <c r="I183" s="363" t="s">
        <v>20</v>
      </c>
      <c r="K183" s="363" t="s">
        <v>20</v>
      </c>
    </row>
    <row r="184" spans="1:11" x14ac:dyDescent="0.2">
      <c r="A184" s="362" t="str">
        <f>'Special Original Budget'!A210</f>
        <v>Pur. Tr.</v>
      </c>
      <c r="B184" s="360"/>
      <c r="C184" s="371" t="str">
        <f>'Special Original Budget'!B210</f>
        <v>100075516</v>
      </c>
      <c r="E184" s="8"/>
      <c r="G184" s="363" t="s">
        <v>20</v>
      </c>
      <c r="I184" s="363" t="s">
        <v>95</v>
      </c>
      <c r="K184" s="363" t="s">
        <v>101</v>
      </c>
    </row>
    <row r="186" spans="1:11" x14ac:dyDescent="0.2">
      <c r="A186" t="str">
        <f>'Special Original Budget'!A212</f>
        <v>Purchased Trans.</v>
      </c>
      <c r="E186" s="1"/>
      <c r="G186" s="30">
        <f>'Special Original Budget'!P210</f>
        <v>0</v>
      </c>
      <c r="H186" s="25"/>
      <c r="I186" s="31">
        <v>0</v>
      </c>
      <c r="J186" s="25"/>
      <c r="K186" s="30">
        <f>+G186+I186</f>
        <v>0</v>
      </c>
    </row>
    <row r="189" spans="1:11" x14ac:dyDescent="0.2">
      <c r="E189" s="8"/>
      <c r="G189" s="363"/>
      <c r="I189" s="364" t="s">
        <v>99</v>
      </c>
      <c r="K189" s="365" t="s">
        <v>109</v>
      </c>
    </row>
    <row r="190" spans="1:11" x14ac:dyDescent="0.2">
      <c r="E190" s="8"/>
      <c r="G190" s="363" t="str">
        <f>A192</f>
        <v>Mob. M.</v>
      </c>
      <c r="I190" s="363" t="str">
        <f>A192</f>
        <v>Mob. M.</v>
      </c>
      <c r="K190" s="363" t="str">
        <f>A192</f>
        <v>Mob. M.</v>
      </c>
    </row>
    <row r="191" spans="1:11" x14ac:dyDescent="0.2">
      <c r="E191" s="8"/>
      <c r="G191" s="363" t="s">
        <v>43</v>
      </c>
      <c r="I191" s="363" t="s">
        <v>20</v>
      </c>
      <c r="K191" s="363" t="s">
        <v>20</v>
      </c>
    </row>
    <row r="192" spans="1:11" x14ac:dyDescent="0.2">
      <c r="A192" s="362" t="str">
        <f>'Special Original Budget'!A221</f>
        <v>Mob. M.</v>
      </c>
      <c r="B192" s="360"/>
      <c r="C192" s="371" t="str">
        <f>'Special Original Budget'!B221</f>
        <v>100075517</v>
      </c>
      <c r="E192" s="8"/>
      <c r="G192" s="363" t="s">
        <v>20</v>
      </c>
      <c r="I192" s="363" t="s">
        <v>95</v>
      </c>
      <c r="K192" s="363" t="s">
        <v>101</v>
      </c>
    </row>
    <row r="194" spans="1:11" x14ac:dyDescent="0.2">
      <c r="A194" t="str">
        <f>'Special Original Budget'!A223</f>
        <v>Mobility Manager</v>
      </c>
      <c r="E194" s="1"/>
      <c r="G194" s="30">
        <f>'Special Original Budget'!P221</f>
        <v>0</v>
      </c>
      <c r="H194" s="25"/>
      <c r="I194" s="31">
        <v>0</v>
      </c>
      <c r="J194" s="25"/>
      <c r="K194" s="30">
        <f>+G194+I194</f>
        <v>0</v>
      </c>
    </row>
    <row r="197" spans="1:11" x14ac:dyDescent="0.2">
      <c r="E197" s="8"/>
      <c r="G197" s="363"/>
      <c r="I197" s="364" t="s">
        <v>99</v>
      </c>
      <c r="K197" s="365" t="s">
        <v>109</v>
      </c>
    </row>
    <row r="198" spans="1:11" x14ac:dyDescent="0.2">
      <c r="E198" s="8"/>
      <c r="G198" s="363" t="str">
        <f>A200</f>
        <v>Prev. Mt.</v>
      </c>
      <c r="I198" s="363" t="str">
        <f>A200</f>
        <v>Prev. Mt.</v>
      </c>
      <c r="K198" s="363" t="str">
        <f>A200</f>
        <v>Prev. Mt.</v>
      </c>
    </row>
    <row r="199" spans="1:11" x14ac:dyDescent="0.2">
      <c r="E199" s="8"/>
      <c r="G199" s="363" t="s">
        <v>43</v>
      </c>
      <c r="I199" s="363" t="s">
        <v>20</v>
      </c>
      <c r="K199" s="363" t="s">
        <v>20</v>
      </c>
    </row>
    <row r="200" spans="1:11" x14ac:dyDescent="0.2">
      <c r="A200" s="362" t="str">
        <f>'Special Original Budget'!A232</f>
        <v>Prev. Mt.</v>
      </c>
      <c r="B200" s="360"/>
      <c r="C200" s="372" t="str">
        <f>'Special Original Budget'!B232</f>
        <v>100075518</v>
      </c>
      <c r="E200" s="8"/>
      <c r="G200" s="363" t="s">
        <v>20</v>
      </c>
      <c r="I200" s="363" t="s">
        <v>95</v>
      </c>
      <c r="K200" s="363" t="s">
        <v>101</v>
      </c>
    </row>
    <row r="202" spans="1:11" x14ac:dyDescent="0.2">
      <c r="A202" t="str">
        <f>'Special Original Budget'!A234</f>
        <v>Preventive Maint.</v>
      </c>
      <c r="E202" s="1"/>
      <c r="G202" s="30">
        <f>'Special Original Budget'!P232</f>
        <v>0</v>
      </c>
      <c r="H202" s="25"/>
      <c r="I202" s="31">
        <v>0</v>
      </c>
      <c r="J202" s="25"/>
      <c r="K202" s="30">
        <f>+G202+I202</f>
        <v>0</v>
      </c>
    </row>
    <row r="206" spans="1:11" x14ac:dyDescent="0.2">
      <c r="E206" s="8"/>
      <c r="G206" s="363"/>
      <c r="I206" s="364" t="s">
        <v>99</v>
      </c>
      <c r="K206" s="365" t="s">
        <v>109</v>
      </c>
    </row>
    <row r="207" spans="1:11" x14ac:dyDescent="0.2">
      <c r="E207" s="8"/>
      <c r="G207" s="363" t="str">
        <f>A209</f>
        <v>Planning</v>
      </c>
      <c r="I207" s="363" t="str">
        <f>A209</f>
        <v>Planning</v>
      </c>
      <c r="K207" s="363" t="str">
        <f>A209</f>
        <v>Planning</v>
      </c>
    </row>
    <row r="208" spans="1:11" x14ac:dyDescent="0.2">
      <c r="E208" s="8"/>
      <c r="G208" s="363" t="s">
        <v>43</v>
      </c>
      <c r="I208" s="363" t="s">
        <v>20</v>
      </c>
      <c r="K208" s="363" t="s">
        <v>20</v>
      </c>
    </row>
    <row r="209" spans="1:11" x14ac:dyDescent="0.2">
      <c r="A209" s="362" t="str">
        <f>'Special Original Budget'!A244</f>
        <v>Planning</v>
      </c>
      <c r="B209" s="360"/>
      <c r="C209" s="372" t="str">
        <f>'Special Original Budget'!B244</f>
        <v>100075519</v>
      </c>
      <c r="E209" s="8"/>
      <c r="G209" s="363" t="s">
        <v>20</v>
      </c>
      <c r="I209" s="363" t="s">
        <v>95</v>
      </c>
      <c r="K209" s="363" t="s">
        <v>101</v>
      </c>
    </row>
    <row r="211" spans="1:11" x14ac:dyDescent="0.2">
      <c r="A211" t="str">
        <f>'Special Original Budget'!A246</f>
        <v>Planning</v>
      </c>
      <c r="E211" s="1"/>
      <c r="G211" s="30">
        <f>'Special Original Budget'!P244</f>
        <v>0</v>
      </c>
      <c r="H211" s="25"/>
      <c r="I211" s="31">
        <v>0</v>
      </c>
      <c r="J211" s="25"/>
      <c r="K211" s="30">
        <f>+G211+I211</f>
        <v>0</v>
      </c>
    </row>
    <row r="215" spans="1:11" x14ac:dyDescent="0.2">
      <c r="A215" s="2" t="s">
        <v>107</v>
      </c>
      <c r="C215" s="480"/>
      <c r="D215" s="480"/>
      <c r="E215" s="480"/>
      <c r="F215" s="480"/>
      <c r="G215" s="480"/>
    </row>
    <row r="216" spans="1:11" x14ac:dyDescent="0.2">
      <c r="A216" s="2" t="s">
        <v>108</v>
      </c>
      <c r="C216" s="480"/>
      <c r="D216" s="480"/>
      <c r="E216" s="480"/>
      <c r="F216" s="480"/>
      <c r="G216" s="480"/>
    </row>
  </sheetData>
  <mergeCells count="12">
    <mergeCell ref="A3:K3"/>
    <mergeCell ref="A2:K2"/>
    <mergeCell ref="A151:K151"/>
    <mergeCell ref="A80:K80"/>
    <mergeCell ref="A152:K152"/>
    <mergeCell ref="A81:K81"/>
    <mergeCell ref="C215:G215"/>
    <mergeCell ref="C216:G216"/>
    <mergeCell ref="C147:G147"/>
    <mergeCell ref="C148:G148"/>
    <mergeCell ref="C76:G76"/>
    <mergeCell ref="C77:G77"/>
  </mergeCells>
  <conditionalFormatting sqref="A151:K151">
    <cfRule type="containsText" dxfId="9" priority="9" stopIfTrue="1" operator="containsText" text="Budget Revision Requires Written ALDOT Approval">
      <formula>NOT(ISERROR(SEARCH("Budget Revision Requires Written ALDOT Approval",A151)))</formula>
    </cfRule>
    <cfRule type="containsText" dxfId="8" priority="10" stopIfTrue="1" operator="containsText" text="Budget Revision can be Approved by Regional Manager">
      <formula>NOT(ISERROR(SEARCH("Budget Revision can be Approved by Regional Manager",A151)))</formula>
    </cfRule>
  </conditionalFormatting>
  <conditionalFormatting sqref="K72">
    <cfRule type="expression" dxfId="7" priority="8" stopIfTrue="1">
      <formula>$K$72&lt;&gt;$G$72</formula>
    </cfRule>
  </conditionalFormatting>
  <conditionalFormatting sqref="A80:K80">
    <cfRule type="containsText" dxfId="6" priority="6" stopIfTrue="1" operator="containsText" text="Budget Revision Requires Written ALDOT Approval">
      <formula>NOT(ISERROR(SEARCH("Budget Revision Requires Written ALDOT Approval",A80)))</formula>
    </cfRule>
    <cfRule type="containsText" dxfId="5" priority="7" stopIfTrue="1" operator="containsText" text="Budget Revision can be Approved by Regional Manager">
      <formula>NOT(ISERROR(SEARCH("Budget Revision can be Approved by Regional Manager",A80)))</formula>
    </cfRule>
  </conditionalFormatting>
  <conditionalFormatting sqref="K143">
    <cfRule type="expression" dxfId="4" priority="5" stopIfTrue="1">
      <formula>$K$143&lt;&gt;$G$143</formula>
    </cfRule>
  </conditionalFormatting>
  <conditionalFormatting sqref="A152">
    <cfRule type="containsText" dxfId="3" priority="3" stopIfTrue="1" operator="containsText" text="Budget Revision Requires Written ALDOT Approval">
      <formula>NOT(ISERROR(SEARCH("Budget Revision Requires Written ALDOT Approval",A152)))</formula>
    </cfRule>
    <cfRule type="containsText" dxfId="2" priority="4" stopIfTrue="1" operator="containsText" text="Budget Revision can be Approved by Regional Manager">
      <formula>NOT(ISERROR(SEARCH("Budget Revision can be Approved by Regional Manager",A152)))</formula>
    </cfRule>
  </conditionalFormatting>
  <conditionalFormatting sqref="A81">
    <cfRule type="containsText" dxfId="1" priority="1" stopIfTrue="1" operator="containsText" text="Budget Revision Requires Written ALDOT Approval">
      <formula>NOT(ISERROR(SEARCH("Budget Revision Requires Written ALDOT Approval",A81)))</formula>
    </cfRule>
    <cfRule type="containsText" dxfId="0" priority="2" stopIfTrue="1" operator="containsText" text="Budget Revision can be Approved by Regional Manager">
      <formula>NOT(ISERROR(SEARCH("Budget Revision can be Approved by Regional Manager",A81)))</formula>
    </cfRule>
  </conditionalFormatting>
  <dataValidations count="2">
    <dataValidation type="whole" allowBlank="1" showInputMessage="1" showErrorMessage="1" errorTitle="Wrong Data Type" error="Whole numbers only." promptTitle="Data Type" prompt="Whole numbers only" sqref="I14:I71" xr:uid="{00000000-0002-0000-0500-000001000000}">
      <formula1>-1000000</formula1>
      <formula2>1000000</formula2>
    </dataValidation>
    <dataValidation type="whole" allowBlank="1" showInputMessage="1" showErrorMessage="1" errorTitle="Incorrect Data Type" error="Whole numbers only." promptTitle="Data Type" prompt="Whole numbers only." sqref="I90:I142 I162 I170 I178 I186 I194 I202 I211" xr:uid="{00000000-0002-0000-0500-000002000000}">
      <formula1>-1000000</formula1>
      <formula2>1000000</formula2>
    </dataValidation>
  </dataValidations>
  <pageMargins left="0.7" right="0.7" top="0.75" bottom="0.75" header="0.3" footer="0.3"/>
  <pageSetup scale="91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D4F0521C5B439E73F0D71B34DA0D" ma:contentTypeVersion="4" ma:contentTypeDescription="Create a new document." ma:contentTypeScope="" ma:versionID="d6e056a52f45243485411c5e11cb7a76">
  <xsd:schema xmlns:xsd="http://www.w3.org/2001/XMLSchema" xmlns:xs="http://www.w3.org/2001/XMLSchema" xmlns:p="http://schemas.microsoft.com/office/2006/metadata/properties" xmlns:ns2="339c67bb-8793-4d2e-9173-3d4e28eefd1c" targetNamespace="http://schemas.microsoft.com/office/2006/metadata/properties" ma:root="true" ma:fieldsID="ae0497b8f08a400b2465d6cc70edfe3b" ns2:_="">
    <xsd:import namespace="339c67bb-8793-4d2e-9173-3d4e28eefd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9c67bb-8793-4d2e-9173-3d4e28eefd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457DE6-E11F-4F0C-894B-75801EEEA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9c67bb-8793-4d2e-9173-3d4e28eefd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5D7275-2398-481A-B56D-6BE5C1BD476A}">
  <ds:schemaRefs>
    <ds:schemaRef ds:uri="http://schemas.microsoft.com/office/infopath/2007/PartnerControls"/>
    <ds:schemaRef ds:uri="339c67bb-8793-4d2e-9173-3d4e28eefd1c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E8F1A00-04C5-4187-B5C0-C3B2821115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F-25 Invoice Form</vt:lpstr>
      <vt:lpstr>Agency Profile</vt:lpstr>
      <vt:lpstr>Non Cares Cost Recap</vt:lpstr>
      <vt:lpstr>Special Cost Recap</vt:lpstr>
      <vt:lpstr>Non CARES Original Budget</vt:lpstr>
      <vt:lpstr>Special Original Budget</vt:lpstr>
      <vt:lpstr>Non CARES Budget Revision Form</vt:lpstr>
      <vt:lpstr>Special Budget Revision Form</vt:lpstr>
      <vt:lpstr>'Non Cares Cost Recap'!Print_Area</vt:lpstr>
      <vt:lpstr>'Special Budget Revision Form'!Print_Area</vt:lpstr>
    </vt:vector>
  </TitlesOfParts>
  <Manager/>
  <Company>ALDOT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Martin</dc:creator>
  <cp:keywords/>
  <dc:description/>
  <cp:lastModifiedBy>Matousek, Michal</cp:lastModifiedBy>
  <cp:revision/>
  <cp:lastPrinted>2022-10-19T20:20:17Z</cp:lastPrinted>
  <dcterms:created xsi:type="dcterms:W3CDTF">1999-10-25T21:45:27Z</dcterms:created>
  <dcterms:modified xsi:type="dcterms:W3CDTF">2022-10-20T18:58:36Z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0x0101000A7ED4F0521C5B439E73F0D71B34DA0D</vt:lpwstr>
  </property>
</Properties>
</file>